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9" activeTab="10"/>
  </bookViews>
  <sheets>
    <sheet name="Люб. ПЛ. б.э." sheetId="12" r:id="rId1"/>
    <sheet name="Люб. жим софт мн.петельная" sheetId="27" r:id="rId2"/>
    <sheet name="Люб. жим 1 петельная" sheetId="25" r:id="rId3"/>
    <sheet name="ПРО жим б.э." sheetId="24" r:id="rId4"/>
    <sheet name="Люб. жим б.э." sheetId="23" r:id="rId5"/>
    <sheet name="СОВ жим" sheetId="20" r:id="rId6"/>
    <sheet name="ПРО Военный жим класс." sheetId="17" r:id="rId7"/>
    <sheet name="ПРО тяга б.э." sheetId="35" r:id="rId8"/>
    <sheet name="Люб. тяга б.э." sheetId="34" r:id="rId9"/>
    <sheet name="Проф. народный жим 1 вес" sheetId="50" r:id="rId10"/>
    <sheet name="Русский жим люб. 55 кг" sheetId="54" r:id="rId11"/>
    <sheet name="Русская тяга люб. 100 кг." sheetId="51" r:id="rId12"/>
    <sheet name="Бицепс Профессионалы" sheetId="52" r:id="rId13"/>
    <sheet name="Бицепс Любители" sheetId="53" r:id="rId14"/>
  </sheets>
  <definedNames>
    <definedName name="_FilterDatabase" localSheetId="10" hidden="1">'Русский жим люб. 55 кг'!$A$1:$J$3</definedName>
  </definedNames>
  <calcPr calcId="191029" refMode="R1C1"/>
</workbook>
</file>

<file path=xl/calcChain.xml><?xml version="1.0" encoding="utf-8"?>
<calcChain xmlns="http://schemas.openxmlformats.org/spreadsheetml/2006/main">
  <c r="E6" i="54" l="1"/>
  <c r="J6" i="54"/>
  <c r="K6" i="54"/>
  <c r="E6" i="53"/>
  <c r="L6" i="53"/>
  <c r="M6" i="53"/>
  <c r="E6" i="52"/>
  <c r="L6" i="52"/>
  <c r="M6" i="52"/>
  <c r="E6" i="51" l="1"/>
  <c r="J6" i="51"/>
  <c r="K6" i="51"/>
  <c r="E6" i="50" l="1"/>
  <c r="J6" i="50"/>
  <c r="K6" i="50"/>
  <c r="M12" i="35" l="1"/>
  <c r="L12" i="35"/>
  <c r="E12" i="35"/>
  <c r="M9" i="35"/>
  <c r="L9" i="35"/>
  <c r="E9" i="35"/>
  <c r="M6" i="35"/>
  <c r="L6" i="35"/>
  <c r="E6" i="35"/>
  <c r="M10" i="34"/>
  <c r="L10" i="34"/>
  <c r="E10" i="34"/>
  <c r="M9" i="34"/>
  <c r="L9" i="34"/>
  <c r="E9" i="34"/>
  <c r="M6" i="34"/>
  <c r="L6" i="34"/>
  <c r="E6" i="34"/>
  <c r="M10" i="27"/>
  <c r="L10" i="27"/>
  <c r="E10" i="27"/>
  <c r="M9" i="27"/>
  <c r="L9" i="27"/>
  <c r="E9" i="27"/>
  <c r="M6" i="27"/>
  <c r="L6" i="27"/>
  <c r="E6" i="27"/>
  <c r="M12" i="25"/>
  <c r="L12" i="25"/>
  <c r="E12" i="25"/>
  <c r="M9" i="25"/>
  <c r="L9" i="25"/>
  <c r="E9" i="25"/>
  <c r="M6" i="25"/>
  <c r="L6" i="25"/>
  <c r="E6" i="25"/>
  <c r="M15" i="24"/>
  <c r="L15" i="24"/>
  <c r="E15" i="24"/>
  <c r="M12" i="24"/>
  <c r="L12" i="24"/>
  <c r="E12" i="24"/>
  <c r="M9" i="24"/>
  <c r="L9" i="24"/>
  <c r="E9" i="24"/>
  <c r="M6" i="24"/>
  <c r="L6" i="24"/>
  <c r="E6" i="24"/>
  <c r="M27" i="23"/>
  <c r="L27" i="23"/>
  <c r="E27" i="23"/>
  <c r="M26" i="23"/>
  <c r="L26" i="23"/>
  <c r="E26" i="23"/>
  <c r="M23" i="23"/>
  <c r="L23" i="23"/>
  <c r="E23" i="23"/>
  <c r="M22" i="23"/>
  <c r="L22" i="23"/>
  <c r="E22" i="23"/>
  <c r="M19" i="23"/>
  <c r="L19" i="23"/>
  <c r="E19" i="23"/>
  <c r="M18" i="23"/>
  <c r="L18" i="23"/>
  <c r="E18" i="23"/>
  <c r="M15" i="23"/>
  <c r="L15" i="23"/>
  <c r="E15" i="23"/>
  <c r="M12" i="23"/>
  <c r="L12" i="23"/>
  <c r="E12" i="23"/>
  <c r="M9" i="23"/>
  <c r="L9" i="23"/>
  <c r="E9" i="23"/>
  <c r="M6" i="23"/>
  <c r="L6" i="23"/>
  <c r="E6" i="23"/>
  <c r="M12" i="20"/>
  <c r="L12" i="20"/>
  <c r="E12" i="20"/>
  <c r="M9" i="20"/>
  <c r="L9" i="20"/>
  <c r="E9" i="20"/>
  <c r="M6" i="20"/>
  <c r="L6" i="20"/>
  <c r="E6" i="20"/>
  <c r="M6" i="17"/>
  <c r="L6" i="17"/>
  <c r="E6" i="17"/>
  <c r="U9" i="12"/>
  <c r="T9" i="12"/>
  <c r="E9" i="12"/>
  <c r="U6" i="12"/>
  <c r="T6" i="12"/>
  <c r="E6" i="12"/>
</calcChain>
</file>

<file path=xl/sharedStrings.xml><?xml version="1.0" encoding="utf-8"?>
<sst xmlns="http://schemas.openxmlformats.org/spreadsheetml/2006/main" count="908" uniqueCount="229">
  <si>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</si>
  <si>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</si>
  <si>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</si>
  <si>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</si>
  <si>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</si>
  <si>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</si>
  <si>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</si>
  <si>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</si>
  <si>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</si>
  <si>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</si>
  <si>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</si>
  <si>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 xml:space="preserve">Абсолютный зачёт </t>
  </si>
  <si>
    <t/>
  </si>
  <si>
    <t>Место</t>
  </si>
  <si>
    <t>Железный легион Сибири
Любители пауэрлифтинг без экипировки
Красноярск/Красноярский край 31 октября 2020 г.</t>
  </si>
  <si>
    <t>Shv/Mel</t>
  </si>
  <si>
    <t>Приседание</t>
  </si>
  <si>
    <t>Жим лёжа</t>
  </si>
  <si>
    <t>Становая тяга</t>
  </si>
  <si>
    <t>ВЕСОВАЯ КАТЕГОРИЯ   56</t>
  </si>
  <si>
    <t>Лопатина Юлия</t>
  </si>
  <si>
    <t>Открытая (19.03.1996)/24</t>
  </si>
  <si>
    <t>55,00</t>
  </si>
  <si>
    <t xml:space="preserve">лично </t>
  </si>
  <si>
    <t xml:space="preserve">Красноярск/Красноярский край </t>
  </si>
  <si>
    <t>80,0</t>
  </si>
  <si>
    <t>85,0</t>
  </si>
  <si>
    <t>95,0</t>
  </si>
  <si>
    <t>35,0</t>
  </si>
  <si>
    <t>37,5</t>
  </si>
  <si>
    <t>87,5</t>
  </si>
  <si>
    <t>ВЕСОВАЯ КАТЕГОРИЯ   90</t>
  </si>
  <si>
    <t>Лазарев Виктор</t>
  </si>
  <si>
    <t>Открытая (26.04.2003)/17</t>
  </si>
  <si>
    <t>89,00</t>
  </si>
  <si>
    <t>130,0</t>
  </si>
  <si>
    <t>140,0</t>
  </si>
  <si>
    <t>150,0</t>
  </si>
  <si>
    <t>100,0</t>
  </si>
  <si>
    <t>110,0</t>
  </si>
  <si>
    <t>120,0</t>
  </si>
  <si>
    <t>160,0</t>
  </si>
  <si>
    <t>180,0</t>
  </si>
  <si>
    <t>200,0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</si>
  <si>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</si>
  <si>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</si>
  <si>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</si>
  <si>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</si>
  <si>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Shv/Mel </t>
  </si>
  <si>
    <t>215,0</t>
  </si>
  <si>
    <t xml:space="preserve">Мужчины </t>
  </si>
  <si>
    <t>1</t>
  </si>
  <si>
    <t>Результат</t>
  </si>
  <si>
    <t>Железный легион Сибири
ПРО военный жим классический
Красноярск/Красноярский край 31 октября 2020 г.</t>
  </si>
  <si>
    <t>Иргит Сухраб</t>
  </si>
  <si>
    <t>Открытая (20.01.1999)/21</t>
  </si>
  <si>
    <t>86,50</t>
  </si>
  <si>
    <t>115,0</t>
  </si>
  <si>
    <t xml:space="preserve">Результат </t>
  </si>
  <si>
    <t>ВЕСОВАЯ КАТЕГОРИЯ   67.5</t>
  </si>
  <si>
    <t>Иванов Кирилл</t>
  </si>
  <si>
    <t>Открытая (21.02.1985)/35</t>
  </si>
  <si>
    <t>67,00</t>
  </si>
  <si>
    <t>190,0</t>
  </si>
  <si>
    <t>Железный легион Сибири
СОВ жим лежа
Красноярск/Красноярский край 31 октября 2020 г.</t>
  </si>
  <si>
    <t>Самонов Виктор</t>
  </si>
  <si>
    <t>Открытая (15.02.1967)/53</t>
  </si>
  <si>
    <t>65,80</t>
  </si>
  <si>
    <t>105,0</t>
  </si>
  <si>
    <t>ВЕСОВАЯ КАТЕГОРИЯ   75</t>
  </si>
  <si>
    <t>Воробьев Сергей</t>
  </si>
  <si>
    <t>Мастера 60 - 64 (01.03.1957)/63</t>
  </si>
  <si>
    <t>73,90</t>
  </si>
  <si>
    <t>60,0</t>
  </si>
  <si>
    <t>65,0</t>
  </si>
  <si>
    <t>70,0</t>
  </si>
  <si>
    <t xml:space="preserve">Самонов В. </t>
  </si>
  <si>
    <t>ВЕСОВАЯ КАТЕГОРИЯ   100</t>
  </si>
  <si>
    <t>Пидкарчемный Олег</t>
  </si>
  <si>
    <t>Мастера 40 - 44 (26.07.1976)/44</t>
  </si>
  <si>
    <t>92,80</t>
  </si>
  <si>
    <t>125,0</t>
  </si>
  <si>
    <t>100</t>
  </si>
  <si>
    <t>Железный легион Сибири
Любители жим лежа без экипировки
Красноярск/Красноярский край 31 октября 2020 г.</t>
  </si>
  <si>
    <t>ВЕСОВАЯ КАТЕГОРИЯ   44</t>
  </si>
  <si>
    <t>Антощук Виктория</t>
  </si>
  <si>
    <t>Открытая (12.06.1995)/25</t>
  </si>
  <si>
    <t>44,00</t>
  </si>
  <si>
    <t>45,0</t>
  </si>
  <si>
    <t>47,5</t>
  </si>
  <si>
    <t>50,0</t>
  </si>
  <si>
    <t>Краснянская Анна</t>
  </si>
  <si>
    <t>Открытая (21.01.1983)/37</t>
  </si>
  <si>
    <t>56,00</t>
  </si>
  <si>
    <t>ВЕСОВАЯ КАТЕГОРИЯ   82.5</t>
  </si>
  <si>
    <t>Омельчук Игорь</t>
  </si>
  <si>
    <t>Мастера 60 - 64 (29.05.1960)/60</t>
  </si>
  <si>
    <t>81,00</t>
  </si>
  <si>
    <t xml:space="preserve">Дивногорск/Красноярский край </t>
  </si>
  <si>
    <t>Мушников Кирилл</t>
  </si>
  <si>
    <t>Открытая (16.11.1982)/37</t>
  </si>
  <si>
    <t>89,50</t>
  </si>
  <si>
    <t>135,0</t>
  </si>
  <si>
    <t>Шаповалов Алексей</t>
  </si>
  <si>
    <t>Открытая (10.09.1993)/27</t>
  </si>
  <si>
    <t>95,25</t>
  </si>
  <si>
    <t>162,5</t>
  </si>
  <si>
    <t>167,5</t>
  </si>
  <si>
    <t>172,5</t>
  </si>
  <si>
    <t>Неня Сергей</t>
  </si>
  <si>
    <t>Открытая (04.06.1989)/31</t>
  </si>
  <si>
    <t>95,60</t>
  </si>
  <si>
    <t xml:space="preserve">Уяр/Красноярский край </t>
  </si>
  <si>
    <t>155,0</t>
  </si>
  <si>
    <t>ВЕСОВАЯ КАТЕГОРИЯ   110</t>
  </si>
  <si>
    <t>Глумов Андрей</t>
  </si>
  <si>
    <t>Открытая (19.03.1989)/31</t>
  </si>
  <si>
    <t>106,00</t>
  </si>
  <si>
    <t>175,0</t>
  </si>
  <si>
    <t>185,0</t>
  </si>
  <si>
    <t>Головатый Олег</t>
  </si>
  <si>
    <t>Открытая (24.07.1994)/26</t>
  </si>
  <si>
    <t>101,00</t>
  </si>
  <si>
    <t xml:space="preserve">Бородино/Красноярский край </t>
  </si>
  <si>
    <t>ВЕСОВАЯ КАТЕГОРИЯ   140</t>
  </si>
  <si>
    <t>Попов Виктор</t>
  </si>
  <si>
    <t>Открытая (25.06.1964)/56</t>
  </si>
  <si>
    <t>127,50</t>
  </si>
  <si>
    <t>Мастера 55 - 59 (25.06.1964)/56</t>
  </si>
  <si>
    <t>110</t>
  </si>
  <si>
    <t>102,9990</t>
  </si>
  <si>
    <t>97,8161</t>
  </si>
  <si>
    <t>88,2720</t>
  </si>
  <si>
    <t>2</t>
  </si>
  <si>
    <t>Железный легион Сибири
ПРО жим лежа без экипировки
Красноярск/Красноярский край 31 октября 2020 г.</t>
  </si>
  <si>
    <t>Умнова Златослава</t>
  </si>
  <si>
    <t>Девушки 0-13 (04.08.2010)/10</t>
  </si>
  <si>
    <t>33,20</t>
  </si>
  <si>
    <t>15,0</t>
  </si>
  <si>
    <t>16,0</t>
  </si>
  <si>
    <t>Мансуров Максим</t>
  </si>
  <si>
    <t>Открытая (28.08.1984)/36</t>
  </si>
  <si>
    <t>82,30</t>
  </si>
  <si>
    <t>Арболишвили Шота</t>
  </si>
  <si>
    <t>Мастера 40 - 44 (24.07.1977)/43</t>
  </si>
  <si>
    <t>88,10</t>
  </si>
  <si>
    <t>ВЕСОВАЯ КАТЕГОРИЯ   140+</t>
  </si>
  <si>
    <t>Гладков Сергей</t>
  </si>
  <si>
    <t>Открытая (25.08.1994)/26</t>
  </si>
  <si>
    <t>152,80</t>
  </si>
  <si>
    <t>207,5</t>
  </si>
  <si>
    <t>Железный легион Сибири
Любители жим лежа в Софт экипировка однопетельная
Красноярск/Красноярский край 31 октября 2020 г.</t>
  </si>
  <si>
    <t>90,0</t>
  </si>
  <si>
    <t>Бойков Сергей</t>
  </si>
  <si>
    <t>Открытая (13.12.1988)/31</t>
  </si>
  <si>
    <t>97,00</t>
  </si>
  <si>
    <t>195,0</t>
  </si>
  <si>
    <t>202,5</t>
  </si>
  <si>
    <t>205,0</t>
  </si>
  <si>
    <t>230,0</t>
  </si>
  <si>
    <t>250,0</t>
  </si>
  <si>
    <t>260,0</t>
  </si>
  <si>
    <t>Железный легион Сибири
Любители жим лежа в Софт экипировка многопетельная
Красноярск/Красноярский край 31 октября 2020 г.</t>
  </si>
  <si>
    <t>Ермолин Максим</t>
  </si>
  <si>
    <t>Открытая (11.07.1992)/28</t>
  </si>
  <si>
    <t>82,00</t>
  </si>
  <si>
    <t>225,0</t>
  </si>
  <si>
    <t>235,0</t>
  </si>
  <si>
    <t>Глушков Виктор</t>
  </si>
  <si>
    <t>Открытая (28.09.1989)/31</t>
  </si>
  <si>
    <t>Железный легион Сибири
Любители становая тяга без экипировки
Красноярск/Красноярский край 31 октября 2020 г.</t>
  </si>
  <si>
    <t>Рудинский Роман</t>
  </si>
  <si>
    <t>Открытая (23.08.1994)/26</t>
  </si>
  <si>
    <t>67,20</t>
  </si>
  <si>
    <t>112,5</t>
  </si>
  <si>
    <t>Лиганов Даниил</t>
  </si>
  <si>
    <t>Открытая (18.04.1995)/25</t>
  </si>
  <si>
    <t>280,0</t>
  </si>
  <si>
    <t>295,0</t>
  </si>
  <si>
    <t>Архипенко Иван</t>
  </si>
  <si>
    <t>Мастера 40 - 44 (10.07.1979)/41</t>
  </si>
  <si>
    <t>85,70</t>
  </si>
  <si>
    <t>40,0</t>
  </si>
  <si>
    <t>ВЕСОВАЯ КАТЕГОРИЯ   125</t>
  </si>
  <si>
    <t>Умнов Дмитрий</t>
  </si>
  <si>
    <t>Открытая (21.04.1983)/37</t>
  </si>
  <si>
    <t>123,90</t>
  </si>
  <si>
    <t>270,0</t>
  </si>
  <si>
    <t>290,0</t>
  </si>
  <si>
    <t>310,0</t>
  </si>
  <si>
    <t>Умнов Д.</t>
  </si>
  <si>
    <t>Самостоятельно</t>
  </si>
  <si>
    <t xml:space="preserve">Лично </t>
  </si>
  <si>
    <t>Железный легион Сибири
ПРО становая тяга без экипировки
Красноярск/Красноярский край , 31 октября 2020 г.</t>
  </si>
  <si>
    <t>Беловал Е.</t>
  </si>
  <si>
    <t xml:space="preserve">Мистратов В. </t>
  </si>
  <si>
    <t>Плешков К.</t>
  </si>
  <si>
    <t>Бойков С.</t>
  </si>
  <si>
    <t>30,0</t>
  </si>
  <si>
    <t>67,5</t>
  </si>
  <si>
    <t>Тоннаж</t>
  </si>
  <si>
    <t>Народный жим</t>
  </si>
  <si>
    <t>НАП Н.Ж.</t>
  </si>
  <si>
    <t>Железный легион Сибири
Профессионалы народный жим (1 вес)
Красноярск/Красноярский край 31 октября 2020 г.</t>
  </si>
  <si>
    <t>44,0</t>
  </si>
  <si>
    <t>80,00</t>
  </si>
  <si>
    <t>Открытая (07.01.1983)/37</t>
  </si>
  <si>
    <t>Голубев Иван</t>
  </si>
  <si>
    <t>ВЕСОВАЯ КАТЕГОРИЯ   All</t>
  </si>
  <si>
    <t>Русская становая</t>
  </si>
  <si>
    <t>Атлетизм</t>
  </si>
  <si>
    <t>Железный легион Сибири
Русская станова тяга любители 100 кг.
Красноярск/Красноярский край 31 октября 2020 г.</t>
  </si>
  <si>
    <t>57,5</t>
  </si>
  <si>
    <t>55,0</t>
  </si>
  <si>
    <t>52,5</t>
  </si>
  <si>
    <t>Юноши 18 - 19 (29.01.2002)/18</t>
  </si>
  <si>
    <t>Федюлин Роман</t>
  </si>
  <si>
    <t>Подъем на бицепс</t>
  </si>
  <si>
    <t>Железный легион Сибири
Одиночный подъём штанги на бицепс Профессионалы
Красноярск/Красноярский край 31 октября 2020 г.</t>
  </si>
  <si>
    <t>131,00</t>
  </si>
  <si>
    <t>Юниоры 20 - 23 (01.12.1999)/20</t>
  </si>
  <si>
    <t>Пасечник Александр</t>
  </si>
  <si>
    <t>Железный легион Сибири
Одиночный подъём штанги на бицепс Любители
Красноярск/Красноярский край 31 октября 2020 г.</t>
  </si>
  <si>
    <t>Заплатин Андрей</t>
  </si>
  <si>
    <t xml:space="preserve"> </t>
  </si>
  <si>
    <t>79,80</t>
  </si>
  <si>
    <t>Мастера 50 - 54 (13.12.1965)/54</t>
  </si>
  <si>
    <t>Русский жим</t>
  </si>
  <si>
    <t>Железный легион Сибири
Русский жим любители 55 кг.
Красноярск/Красноярский край 31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</si>
</sst>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D1" workbookViewId="0">
      <selection activeCell="G15" sqref="G15"/>
    </sheetView>
  </sheetViews>
  <sheetFormatPr defaultRowHeight="12.75" x14ac:dyDescent="0.2"/>
  <cols>
    <col min="1" max="1" width="7.42578125" style="5" bestFit="1" customWidth="1"/>
    <col min="2" max="2" width="14.710937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4" width="5.5703125" style="6" customWidth="1"/>
    <col min="15" max="15" width="4.85546875" style="6" customWidth="1"/>
    <col min="16" max="18" width="5.5703125" style="6" customWidth="1"/>
    <col min="19" max="19" width="4.85546875" style="6" customWidth="1"/>
    <col min="20" max="20" width="7.85546875" style="6" bestFit="1" customWidth="1"/>
    <col min="21" max="21" width="8.5703125" style="6" bestFit="1" customWidth="1"/>
    <col min="22" max="22" width="15.140625" style="5" bestFit="1" customWidth="1"/>
    <col min="23" max="16384" width="9.140625" style="3"/>
  </cols>
  <sheetData>
    <row r="1" spans="1:22" s="2" customFormat="1" ht="29.1" customHeight="1" x14ac:dyDescent="0.2">
      <c r="A1" s="57" t="s">
        <v>14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/>
    </row>
    <row r="2" spans="1:22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16</v>
      </c>
      <c r="I3" s="51"/>
      <c r="J3" s="51"/>
      <c r="K3" s="51"/>
      <c r="L3" s="51" t="s">
        <v>17</v>
      </c>
      <c r="M3" s="51"/>
      <c r="N3" s="51"/>
      <c r="O3" s="51"/>
      <c r="P3" s="51" t="s">
        <v>18</v>
      </c>
      <c r="Q3" s="51"/>
      <c r="R3" s="51"/>
      <c r="S3" s="51"/>
      <c r="T3" s="51" t="s">
        <v>1</v>
      </c>
      <c r="U3" s="51" t="s">
        <v>3</v>
      </c>
      <c r="V3" s="53" t="s">
        <v>2</v>
      </c>
    </row>
    <row r="4" spans="1:22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4">
        <v>1</v>
      </c>
      <c r="M4" s="4">
        <v>2</v>
      </c>
      <c r="N4" s="4">
        <v>3</v>
      </c>
      <c r="O4" s="4" t="s">
        <v>5</v>
      </c>
      <c r="P4" s="4">
        <v>1</v>
      </c>
      <c r="Q4" s="4">
        <v>2</v>
      </c>
      <c r="R4" s="4">
        <v>3</v>
      </c>
      <c r="S4" s="4" t="s">
        <v>5</v>
      </c>
      <c r="T4" s="52"/>
      <c r="U4" s="52"/>
      <c r="V4" s="54"/>
    </row>
    <row r="5" spans="1:22" ht="15" x14ac:dyDescent="0.2">
      <c r="A5" s="55" t="s">
        <v>19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2" x14ac:dyDescent="0.2">
      <c r="A6" s="10" t="s">
        <v>51</v>
      </c>
      <c r="B6" s="9" t="s">
        <v>20</v>
      </c>
      <c r="C6" s="9" t="s">
        <v>21</v>
      </c>
      <c r="D6" s="9" t="s">
        <v>22</v>
      </c>
      <c r="E6" s="9" t="str">
        <f>"0,9256"</f>
        <v>0,9256</v>
      </c>
      <c r="F6" s="9" t="s">
        <v>23</v>
      </c>
      <c r="G6" s="9" t="s">
        <v>24</v>
      </c>
      <c r="H6" s="16" t="s">
        <v>25</v>
      </c>
      <c r="I6" s="16" t="s">
        <v>26</v>
      </c>
      <c r="J6" s="17" t="s">
        <v>27</v>
      </c>
      <c r="K6" s="10"/>
      <c r="L6" s="17" t="s">
        <v>28</v>
      </c>
      <c r="M6" s="16" t="s">
        <v>28</v>
      </c>
      <c r="N6" s="17" t="s">
        <v>29</v>
      </c>
      <c r="O6" s="10"/>
      <c r="P6" s="16" t="s">
        <v>25</v>
      </c>
      <c r="Q6" s="16" t="s">
        <v>30</v>
      </c>
      <c r="R6" s="16" t="s">
        <v>27</v>
      </c>
      <c r="S6" s="10"/>
      <c r="T6" s="10" t="str">
        <f>"215,0"</f>
        <v>215,0</v>
      </c>
      <c r="U6" s="10" t="str">
        <f>"199,0040"</f>
        <v>199,0040</v>
      </c>
      <c r="V6" s="9" t="s">
        <v>197</v>
      </c>
    </row>
    <row r="7" spans="1:22" x14ac:dyDescent="0.2">
      <c r="B7" s="5" t="s">
        <v>12</v>
      </c>
    </row>
    <row r="8" spans="1:22" ht="15" x14ac:dyDescent="0.2">
      <c r="A8" s="47" t="s">
        <v>31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22" x14ac:dyDescent="0.2">
      <c r="A9" s="10" t="s">
        <v>51</v>
      </c>
      <c r="B9" s="9" t="s">
        <v>32</v>
      </c>
      <c r="C9" s="9" t="s">
        <v>33</v>
      </c>
      <c r="D9" s="9" t="s">
        <v>34</v>
      </c>
      <c r="E9" s="9" t="str">
        <f>"0,5893"</f>
        <v>0,5893</v>
      </c>
      <c r="F9" s="9" t="s">
        <v>23</v>
      </c>
      <c r="G9" s="9" t="s">
        <v>24</v>
      </c>
      <c r="H9" s="16" t="s">
        <v>35</v>
      </c>
      <c r="I9" s="16" t="s">
        <v>36</v>
      </c>
      <c r="J9" s="17" t="s">
        <v>37</v>
      </c>
      <c r="K9" s="10"/>
      <c r="L9" s="16" t="s">
        <v>38</v>
      </c>
      <c r="M9" s="16" t="s">
        <v>39</v>
      </c>
      <c r="N9" s="17" t="s">
        <v>40</v>
      </c>
      <c r="O9" s="10"/>
      <c r="P9" s="16" t="s">
        <v>41</v>
      </c>
      <c r="Q9" s="16" t="s">
        <v>42</v>
      </c>
      <c r="R9" s="16" t="s">
        <v>43</v>
      </c>
      <c r="S9" s="10"/>
      <c r="T9" s="10" t="str">
        <f>"450,0"</f>
        <v>450,0</v>
      </c>
      <c r="U9" s="10" t="str">
        <f>"265,1850"</f>
        <v>265,1850</v>
      </c>
      <c r="V9" s="9" t="s">
        <v>191</v>
      </c>
    </row>
    <row r="10" spans="1:22" x14ac:dyDescent="0.2">
      <c r="B10" s="5" t="s">
        <v>12</v>
      </c>
    </row>
    <row r="11" spans="1:22" ht="15" x14ac:dyDescent="0.2">
      <c r="B11" s="5" t="s">
        <v>12</v>
      </c>
      <c r="F11" s="7"/>
    </row>
    <row r="12" spans="1:22" ht="15" x14ac:dyDescent="0.2">
      <c r="B12" s="5" t="s">
        <v>12</v>
      </c>
      <c r="F12" s="7"/>
    </row>
    <row r="13" spans="1:22" ht="15" x14ac:dyDescent="0.2">
      <c r="B13" s="5" t="s">
        <v>12</v>
      </c>
      <c r="F13" s="7"/>
    </row>
    <row r="14" spans="1:22" ht="15" x14ac:dyDescent="0.2">
      <c r="B14" s="5" t="s">
        <v>12</v>
      </c>
      <c r="F14" s="7"/>
    </row>
    <row r="15" spans="1:22" ht="15" x14ac:dyDescent="0.2">
      <c r="B15" s="5" t="s">
        <v>12</v>
      </c>
      <c r="F15" s="7"/>
    </row>
    <row r="16" spans="1:22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x14ac:dyDescent="0.2">
      <c r="B18" s="5" t="s">
        <v>12</v>
      </c>
    </row>
    <row r="19" spans="2:7" ht="18" x14ac:dyDescent="0.2">
      <c r="B19" s="5" t="s">
        <v>12</v>
      </c>
      <c r="C19" s="8"/>
      <c r="D19" s="8"/>
    </row>
    <row r="20" spans="2:7" ht="15" x14ac:dyDescent="0.2">
      <c r="B20" s="5" t="s">
        <v>12</v>
      </c>
      <c r="C20" s="12"/>
      <c r="D20" s="12"/>
    </row>
    <row r="21" spans="2:7" ht="14.25" x14ac:dyDescent="0.2">
      <c r="B21" s="5" t="s">
        <v>12</v>
      </c>
      <c r="C21" s="13"/>
      <c r="D21" s="14"/>
    </row>
    <row r="22" spans="2:7" ht="15" x14ac:dyDescent="0.2">
      <c r="B22" s="5" t="s">
        <v>12</v>
      </c>
      <c r="C22" s="1"/>
      <c r="D22" s="1"/>
      <c r="E22" s="1"/>
      <c r="F22" s="1"/>
      <c r="G22" s="1"/>
    </row>
    <row r="23" spans="2:7" x14ac:dyDescent="0.2">
      <c r="B23" s="5" t="s">
        <v>12</v>
      </c>
      <c r="E23" s="6"/>
      <c r="F23" s="6"/>
      <c r="G23" s="6"/>
    </row>
    <row r="24" spans="2:7" x14ac:dyDescent="0.2">
      <c r="B24" s="5" t="s">
        <v>12</v>
      </c>
    </row>
    <row r="25" spans="2:7" x14ac:dyDescent="0.2">
      <c r="B25" s="5" t="s">
        <v>12</v>
      </c>
    </row>
    <row r="26" spans="2:7" ht="15" x14ac:dyDescent="0.2">
      <c r="B26" s="5" t="s">
        <v>12</v>
      </c>
      <c r="C26" s="12"/>
      <c r="D26" s="12"/>
    </row>
    <row r="27" spans="2:7" ht="14.25" x14ac:dyDescent="0.2">
      <c r="B27" s="5" t="s">
        <v>12</v>
      </c>
      <c r="C27" s="13"/>
      <c r="D27" s="14"/>
    </row>
    <row r="28" spans="2:7" ht="15" x14ac:dyDescent="0.2">
      <c r="B28" s="5" t="s">
        <v>12</v>
      </c>
      <c r="C28" s="1"/>
      <c r="D28" s="1"/>
      <c r="E28" s="1"/>
      <c r="F28" s="1"/>
      <c r="G28" s="1"/>
    </row>
    <row r="29" spans="2:7" x14ac:dyDescent="0.2">
      <c r="B29" s="5" t="s">
        <v>12</v>
      </c>
      <c r="E29" s="6"/>
      <c r="F29" s="6"/>
      <c r="G29" s="6"/>
    </row>
    <row r="30" spans="2:7" x14ac:dyDescent="0.2">
      <c r="B30" s="5" t="s">
        <v>12</v>
      </c>
    </row>
  </sheetData>
  <mergeCells count="16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B3:B4"/>
    <mergeCell ref="T3:T4"/>
    <mergeCell ref="U3:U4"/>
    <mergeCell ref="V3:V4"/>
    <mergeCell ref="A5:S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1" sqref="H11"/>
    </sheetView>
  </sheetViews>
  <sheetFormatPr defaultRowHeight="12.75" x14ac:dyDescent="0.2"/>
  <cols>
    <col min="1" max="1" width="7.42578125" style="27" bestFit="1" customWidth="1"/>
    <col min="2" max="2" width="15.140625" style="27" bestFit="1" customWidth="1"/>
    <col min="3" max="3" width="26.28515625" style="27" bestFit="1" customWidth="1"/>
    <col min="4" max="4" width="21.42578125" style="27" bestFit="1" customWidth="1"/>
    <col min="5" max="5" width="10.7109375" style="27" bestFit="1" customWidth="1"/>
    <col min="6" max="6" width="22.7109375" style="27" bestFit="1" customWidth="1"/>
    <col min="7" max="7" width="29.140625" style="27" bestFit="1" customWidth="1"/>
    <col min="8" max="8" width="5" style="28" customWidth="1"/>
    <col min="9" max="9" width="10.42578125" style="28" customWidth="1"/>
    <col min="10" max="10" width="7.85546875" style="28" bestFit="1" customWidth="1"/>
    <col min="11" max="11" width="9.5703125" style="28" bestFit="1" customWidth="1"/>
    <col min="12" max="12" width="15.140625" style="27" bestFit="1" customWidth="1"/>
    <col min="13" max="16384" width="9.140625" style="26"/>
  </cols>
  <sheetData>
    <row r="1" spans="1:12" s="37" customFormat="1" ht="29.1" customHeight="1" x14ac:dyDescent="0.2">
      <c r="A1" s="71" t="s">
        <v>203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37" customFormat="1" ht="62.1" customHeight="1" thickBo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29" customFormat="1" ht="12.75" customHeight="1" x14ac:dyDescent="0.2">
      <c r="A3" s="79" t="s">
        <v>13</v>
      </c>
      <c r="B3" s="70" t="s">
        <v>0</v>
      </c>
      <c r="C3" s="81" t="s">
        <v>6</v>
      </c>
      <c r="D3" s="81" t="s">
        <v>10</v>
      </c>
      <c r="E3" s="83" t="s">
        <v>202</v>
      </c>
      <c r="F3" s="83" t="s">
        <v>4</v>
      </c>
      <c r="G3" s="83" t="s">
        <v>7</v>
      </c>
      <c r="H3" s="83" t="s">
        <v>201</v>
      </c>
      <c r="I3" s="83"/>
      <c r="J3" s="83" t="s">
        <v>200</v>
      </c>
      <c r="K3" s="83" t="s">
        <v>3</v>
      </c>
      <c r="L3" s="68" t="s">
        <v>2</v>
      </c>
    </row>
    <row r="4" spans="1:12" s="29" customFormat="1" ht="21" customHeight="1" thickBot="1" x14ac:dyDescent="0.25">
      <c r="A4" s="80"/>
      <c r="B4" s="50"/>
      <c r="C4" s="82"/>
      <c r="D4" s="82"/>
      <c r="E4" s="82"/>
      <c r="F4" s="82"/>
      <c r="G4" s="82"/>
      <c r="H4" s="36" t="s">
        <v>8</v>
      </c>
      <c r="I4" s="36" t="s">
        <v>9</v>
      </c>
      <c r="J4" s="82"/>
      <c r="K4" s="82"/>
      <c r="L4" s="69"/>
    </row>
    <row r="5" spans="1:12" ht="15" x14ac:dyDescent="0.2">
      <c r="A5" s="56" t="s">
        <v>59</v>
      </c>
      <c r="B5" s="56"/>
      <c r="C5" s="56"/>
      <c r="D5" s="56"/>
      <c r="E5" s="56"/>
      <c r="F5" s="56"/>
      <c r="G5" s="56"/>
      <c r="H5" s="56"/>
      <c r="I5" s="56"/>
    </row>
    <row r="6" spans="1:12" x14ac:dyDescent="0.2">
      <c r="A6" s="35" t="s">
        <v>51</v>
      </c>
      <c r="B6" s="34" t="s">
        <v>65</v>
      </c>
      <c r="C6" s="34" t="s">
        <v>66</v>
      </c>
      <c r="D6" s="34" t="s">
        <v>67</v>
      </c>
      <c r="E6" s="34" t="str">
        <f>"0,8777"</f>
        <v>0,8777</v>
      </c>
      <c r="F6" s="34" t="s">
        <v>23</v>
      </c>
      <c r="G6" s="34" t="s">
        <v>24</v>
      </c>
      <c r="H6" s="35" t="s">
        <v>199</v>
      </c>
      <c r="I6" s="35" t="s">
        <v>198</v>
      </c>
      <c r="J6" s="35" t="str">
        <f>"2025,0"</f>
        <v>2025,0</v>
      </c>
      <c r="K6" s="35" t="str">
        <f>"1777,3424"</f>
        <v>1777,3424</v>
      </c>
      <c r="L6" s="34" t="s">
        <v>191</v>
      </c>
    </row>
    <row r="7" spans="1:12" x14ac:dyDescent="0.2">
      <c r="B7" s="27" t="s">
        <v>12</v>
      </c>
    </row>
    <row r="8" spans="1:12" ht="15" x14ac:dyDescent="0.2">
      <c r="B8" s="27" t="s">
        <v>12</v>
      </c>
      <c r="F8" s="33"/>
    </row>
    <row r="9" spans="1:12" ht="15" x14ac:dyDescent="0.2">
      <c r="B9" s="27" t="s">
        <v>12</v>
      </c>
      <c r="F9" s="33"/>
    </row>
    <row r="10" spans="1:12" ht="15" x14ac:dyDescent="0.2">
      <c r="B10" s="27" t="s">
        <v>12</v>
      </c>
      <c r="F10" s="33"/>
    </row>
    <row r="11" spans="1:12" ht="15" x14ac:dyDescent="0.2">
      <c r="B11" s="27" t="s">
        <v>12</v>
      </c>
      <c r="F11" s="33"/>
    </row>
    <row r="12" spans="1:12" ht="15" x14ac:dyDescent="0.2">
      <c r="B12" s="27" t="s">
        <v>12</v>
      </c>
      <c r="F12" s="33"/>
    </row>
    <row r="13" spans="1:12" ht="15" x14ac:dyDescent="0.2">
      <c r="B13" s="27" t="s">
        <v>12</v>
      </c>
      <c r="F13" s="33"/>
    </row>
    <row r="14" spans="1:12" ht="15" x14ac:dyDescent="0.2">
      <c r="B14" s="27" t="s">
        <v>12</v>
      </c>
      <c r="F14" s="33"/>
    </row>
    <row r="15" spans="1:12" x14ac:dyDescent="0.2">
      <c r="B15" s="27" t="s">
        <v>12</v>
      </c>
    </row>
    <row r="16" spans="1:12" ht="18" x14ac:dyDescent="0.2">
      <c r="B16" s="27" t="s">
        <v>12</v>
      </c>
      <c r="C16" s="32"/>
      <c r="D16" s="32"/>
    </row>
    <row r="17" spans="2:7" ht="15" x14ac:dyDescent="0.2">
      <c r="B17" s="27" t="s">
        <v>12</v>
      </c>
      <c r="C17" s="11"/>
      <c r="D17" s="11"/>
    </row>
    <row r="18" spans="2:7" ht="14.25" x14ac:dyDescent="0.2">
      <c r="B18" s="27" t="s">
        <v>12</v>
      </c>
      <c r="C18" s="31"/>
      <c r="D18" s="30"/>
    </row>
    <row r="19" spans="2:7" ht="15" x14ac:dyDescent="0.2">
      <c r="B19" s="27" t="s">
        <v>12</v>
      </c>
      <c r="C19" s="29"/>
      <c r="D19" s="29"/>
      <c r="E19" s="29"/>
      <c r="F19" s="29"/>
      <c r="G19" s="29"/>
    </row>
    <row r="20" spans="2:7" x14ac:dyDescent="0.2">
      <c r="B20" s="27" t="s">
        <v>12</v>
      </c>
      <c r="E20" s="28"/>
      <c r="F20" s="28"/>
      <c r="G20" s="28"/>
    </row>
    <row r="21" spans="2:7" x14ac:dyDescent="0.2">
      <c r="B21" s="27" t="s">
        <v>12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workbookViewId="0">
      <selection activeCell="C8" sqref="C8"/>
    </sheetView>
  </sheetViews>
  <sheetFormatPr defaultRowHeight="12.75" x14ac:dyDescent="0.2"/>
  <cols>
    <col min="1" max="1" width="7.42578125" style="27" bestFit="1" customWidth="1"/>
    <col min="2" max="2" width="16" style="27" bestFit="1" customWidth="1"/>
    <col min="3" max="3" width="28.5703125" style="27" bestFit="1" customWidth="1"/>
    <col min="4" max="4" width="21.42578125" style="27" bestFit="1" customWidth="1"/>
    <col min="5" max="5" width="10.5703125" style="27" bestFit="1" customWidth="1"/>
    <col min="6" max="6" width="22.7109375" style="27" bestFit="1" customWidth="1"/>
    <col min="7" max="7" width="29.140625" style="27" bestFit="1" customWidth="1"/>
    <col min="8" max="8" width="5" style="28" customWidth="1"/>
    <col min="9" max="9" width="10.42578125" style="28" customWidth="1"/>
    <col min="10" max="10" width="7.85546875" style="28" bestFit="1" customWidth="1"/>
    <col min="11" max="11" width="7.5703125" style="28" bestFit="1" customWidth="1"/>
    <col min="12" max="12" width="8.85546875" style="27" bestFit="1" customWidth="1"/>
    <col min="13" max="16384" width="9.140625" style="26"/>
  </cols>
  <sheetData>
    <row r="1" spans="1:12" s="37" customFormat="1" ht="29.1" customHeight="1" x14ac:dyDescent="0.2">
      <c r="A1" s="71" t="s">
        <v>228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37" customFormat="1" ht="62.1" customHeight="1" thickBo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29" customFormat="1" ht="12.75" customHeight="1" x14ac:dyDescent="0.2">
      <c r="A3" s="79" t="s">
        <v>13</v>
      </c>
      <c r="B3" s="70" t="s">
        <v>0</v>
      </c>
      <c r="C3" s="81" t="s">
        <v>6</v>
      </c>
      <c r="D3" s="81" t="s">
        <v>10</v>
      </c>
      <c r="E3" s="83" t="s">
        <v>210</v>
      </c>
      <c r="F3" s="83" t="s">
        <v>4</v>
      </c>
      <c r="G3" s="83" t="s">
        <v>7</v>
      </c>
      <c r="H3" s="83" t="s">
        <v>227</v>
      </c>
      <c r="I3" s="83"/>
      <c r="J3" s="83" t="s">
        <v>200</v>
      </c>
      <c r="K3" s="83" t="s">
        <v>3</v>
      </c>
      <c r="L3" s="68" t="s">
        <v>2</v>
      </c>
    </row>
    <row r="4" spans="1:12" s="29" customFormat="1" ht="21" customHeight="1" thickBot="1" x14ac:dyDescent="0.25">
      <c r="A4" s="80"/>
      <c r="B4" s="50"/>
      <c r="C4" s="82"/>
      <c r="D4" s="82"/>
      <c r="E4" s="82"/>
      <c r="F4" s="82"/>
      <c r="G4" s="82"/>
      <c r="H4" s="36" t="s">
        <v>8</v>
      </c>
      <c r="I4" s="36" t="s">
        <v>9</v>
      </c>
      <c r="J4" s="82"/>
      <c r="K4" s="82"/>
      <c r="L4" s="69"/>
    </row>
    <row r="5" spans="1:12" ht="15" x14ac:dyDescent="0.2">
      <c r="A5" s="56" t="s">
        <v>208</v>
      </c>
      <c r="B5" s="56"/>
      <c r="C5" s="56"/>
      <c r="D5" s="56"/>
      <c r="E5" s="56"/>
      <c r="F5" s="56"/>
      <c r="G5" s="56"/>
      <c r="H5" s="56"/>
      <c r="I5" s="56"/>
    </row>
    <row r="6" spans="1:12" x14ac:dyDescent="0.2">
      <c r="A6" s="35" t="s">
        <v>51</v>
      </c>
      <c r="B6" s="34" t="s">
        <v>223</v>
      </c>
      <c r="C6" s="34" t="s">
        <v>226</v>
      </c>
      <c r="D6" s="34" t="s">
        <v>225</v>
      </c>
      <c r="E6" s="34" t="str">
        <f>"1,0000"</f>
        <v>1,0000</v>
      </c>
      <c r="F6" s="34" t="s">
        <v>23</v>
      </c>
      <c r="G6" s="34" t="s">
        <v>24</v>
      </c>
      <c r="H6" s="35" t="s">
        <v>213</v>
      </c>
      <c r="I6" s="35" t="s">
        <v>26</v>
      </c>
      <c r="J6" s="35" t="str">
        <f>"4675,0"</f>
        <v>4675,0</v>
      </c>
      <c r="K6" s="35" t="str">
        <f>"58,5839"</f>
        <v>58,5839</v>
      </c>
      <c r="L6" s="34" t="s">
        <v>224</v>
      </c>
    </row>
    <row r="7" spans="1:12" x14ac:dyDescent="0.2">
      <c r="B7" s="27" t="s">
        <v>12</v>
      </c>
    </row>
    <row r="8" spans="1:12" ht="15" x14ac:dyDescent="0.2">
      <c r="B8" s="27" t="s">
        <v>12</v>
      </c>
      <c r="C8" s="39"/>
      <c r="D8" s="39"/>
      <c r="E8" s="39"/>
      <c r="F8" s="40"/>
      <c r="G8" s="39"/>
    </row>
    <row r="9" spans="1:12" ht="15" x14ac:dyDescent="0.2">
      <c r="B9" s="27" t="s">
        <v>12</v>
      </c>
      <c r="C9" s="39"/>
      <c r="D9" s="39"/>
      <c r="E9" s="39"/>
      <c r="F9" s="40"/>
      <c r="G9" s="39"/>
    </row>
    <row r="10" spans="1:12" ht="15" x14ac:dyDescent="0.2">
      <c r="B10" s="27" t="s">
        <v>12</v>
      </c>
      <c r="C10" s="39"/>
      <c r="D10" s="39"/>
      <c r="E10" s="39"/>
      <c r="F10" s="40"/>
      <c r="G10" s="39"/>
    </row>
    <row r="11" spans="1:12" ht="15" x14ac:dyDescent="0.2">
      <c r="B11" s="27" t="s">
        <v>12</v>
      </c>
      <c r="C11" s="39"/>
      <c r="D11" s="39"/>
      <c r="E11" s="39"/>
      <c r="F11" s="40"/>
      <c r="G11" s="39"/>
    </row>
    <row r="12" spans="1:12" ht="15" x14ac:dyDescent="0.2">
      <c r="B12" s="27" t="s">
        <v>12</v>
      </c>
      <c r="C12" s="39"/>
      <c r="D12" s="39"/>
      <c r="E12" s="39"/>
      <c r="F12" s="40"/>
      <c r="G12" s="39"/>
    </row>
    <row r="13" spans="1:12" ht="15" x14ac:dyDescent="0.2">
      <c r="B13" s="27" t="s">
        <v>12</v>
      </c>
      <c r="C13" s="39"/>
      <c r="D13" s="39"/>
      <c r="E13" s="39"/>
      <c r="F13" s="40"/>
      <c r="G13" s="39"/>
    </row>
    <row r="14" spans="1:12" ht="15" x14ac:dyDescent="0.2">
      <c r="B14" s="27" t="s">
        <v>12</v>
      </c>
      <c r="C14" s="39"/>
      <c r="D14" s="39"/>
      <c r="E14" s="39"/>
      <c r="F14" s="40"/>
      <c r="G14" s="39"/>
    </row>
    <row r="15" spans="1:12" x14ac:dyDescent="0.2">
      <c r="B15" s="27" t="s">
        <v>12</v>
      </c>
      <c r="C15" s="39"/>
      <c r="D15" s="39"/>
      <c r="E15" s="39"/>
      <c r="F15" s="39"/>
      <c r="G15" s="39"/>
    </row>
    <row r="16" spans="1:12" ht="18" x14ac:dyDescent="0.2">
      <c r="B16" s="27" t="s">
        <v>12</v>
      </c>
      <c r="C16" s="41"/>
      <c r="D16" s="41"/>
      <c r="E16" s="39"/>
      <c r="F16" s="39"/>
      <c r="G16" s="39"/>
    </row>
    <row r="17" spans="2:7" ht="15" x14ac:dyDescent="0.2">
      <c r="B17" s="27" t="s">
        <v>12</v>
      </c>
      <c r="C17" s="42"/>
      <c r="D17" s="42"/>
      <c r="E17" s="39"/>
      <c r="F17" s="39"/>
      <c r="G17" s="39"/>
    </row>
    <row r="18" spans="2:7" ht="14.25" x14ac:dyDescent="0.2">
      <c r="B18" s="27" t="s">
        <v>12</v>
      </c>
      <c r="C18" s="43"/>
      <c r="D18" s="44"/>
      <c r="E18" s="39"/>
      <c r="F18" s="39"/>
      <c r="G18" s="39"/>
    </row>
    <row r="19" spans="2:7" ht="15" x14ac:dyDescent="0.2">
      <c r="B19" s="27" t="s">
        <v>12</v>
      </c>
      <c r="C19" s="45"/>
      <c r="D19" s="45"/>
      <c r="E19" s="45"/>
      <c r="F19" s="45"/>
      <c r="G19" s="45"/>
    </row>
    <row r="20" spans="2:7" x14ac:dyDescent="0.2">
      <c r="B20" s="27" t="s">
        <v>12</v>
      </c>
      <c r="C20" s="39"/>
      <c r="D20" s="39"/>
      <c r="E20" s="46"/>
      <c r="F20" s="46"/>
      <c r="G20" s="46"/>
    </row>
    <row r="21" spans="2:7" x14ac:dyDescent="0.2">
      <c r="B21" s="27" t="s">
        <v>12</v>
      </c>
      <c r="C21" s="39"/>
      <c r="D21" s="39"/>
      <c r="E21" s="39"/>
      <c r="F21" s="39"/>
      <c r="G21" s="39"/>
    </row>
    <row r="22" spans="2:7" x14ac:dyDescent="0.2">
      <c r="C22" s="39"/>
      <c r="D22" s="39"/>
      <c r="E22" s="39"/>
      <c r="F22" s="39"/>
      <c r="G22" s="39"/>
    </row>
    <row r="23" spans="2:7" x14ac:dyDescent="0.2">
      <c r="C23" s="39"/>
      <c r="D23" s="39"/>
      <c r="E23" s="39"/>
      <c r="F23" s="39"/>
      <c r="G23" s="39"/>
    </row>
    <row r="24" spans="2:7" x14ac:dyDescent="0.2">
      <c r="C24" s="39"/>
      <c r="D24" s="39"/>
      <c r="E24" s="39"/>
      <c r="F24" s="39"/>
      <c r="G24" s="39"/>
    </row>
    <row r="25" spans="2:7" x14ac:dyDescent="0.2">
      <c r="C25" s="39"/>
      <c r="D25" s="39"/>
      <c r="E25" s="39"/>
      <c r="F25" s="39"/>
      <c r="G25" s="39"/>
    </row>
    <row r="26" spans="2:7" x14ac:dyDescent="0.2">
      <c r="C26" s="39"/>
      <c r="D26" s="39"/>
      <c r="E26" s="39"/>
      <c r="F26" s="39"/>
      <c r="G26" s="39"/>
    </row>
    <row r="27" spans="2:7" x14ac:dyDescent="0.2">
      <c r="C27" s="39"/>
      <c r="D27" s="39"/>
      <c r="E27" s="39"/>
      <c r="F27" s="39"/>
      <c r="G27" s="39"/>
    </row>
    <row r="28" spans="2:7" x14ac:dyDescent="0.2">
      <c r="C28" s="39"/>
      <c r="D28" s="39"/>
      <c r="E28" s="39"/>
      <c r="F28" s="39"/>
      <c r="G28" s="39"/>
    </row>
    <row r="29" spans="2:7" x14ac:dyDescent="0.2">
      <c r="C29" s="39"/>
      <c r="D29" s="39"/>
      <c r="E29" s="39"/>
      <c r="F29" s="39"/>
      <c r="G29" s="39"/>
    </row>
    <row r="30" spans="2:7" x14ac:dyDescent="0.2">
      <c r="C30" s="39"/>
      <c r="D30" s="39"/>
      <c r="E30" s="39"/>
      <c r="F30" s="39"/>
      <c r="G30" s="39"/>
    </row>
    <row r="31" spans="2:7" x14ac:dyDescent="0.2">
      <c r="C31" s="39"/>
      <c r="D31" s="39"/>
      <c r="E31" s="39"/>
      <c r="F31" s="39"/>
      <c r="G31" s="39"/>
    </row>
  </sheetData>
  <mergeCells count="13">
    <mergeCell ref="J3:J4"/>
    <mergeCell ref="K3:K4"/>
    <mergeCell ref="A1:L2"/>
    <mergeCell ref="A3:A4"/>
    <mergeCell ref="C3:C4"/>
    <mergeCell ref="D3:D4"/>
    <mergeCell ref="L3:L4"/>
    <mergeCell ref="G3:G4"/>
    <mergeCell ref="F3:F4"/>
    <mergeCell ref="H3:I3"/>
    <mergeCell ref="A5:I5"/>
    <mergeCell ref="B3:B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G12" sqref="G12"/>
    </sheetView>
  </sheetViews>
  <sheetFormatPr defaultRowHeight="12.75" x14ac:dyDescent="0.2"/>
  <cols>
    <col min="1" max="1" width="7.42578125" style="27" bestFit="1" customWidth="1"/>
    <col min="2" max="2" width="12.85546875" style="27" bestFit="1" customWidth="1"/>
    <col min="3" max="3" width="26.28515625" style="27" bestFit="1" customWidth="1"/>
    <col min="4" max="4" width="21.42578125" style="27" bestFit="1" customWidth="1"/>
    <col min="5" max="5" width="10.5703125" style="27" bestFit="1" customWidth="1"/>
    <col min="6" max="6" width="22.7109375" style="27" bestFit="1" customWidth="1"/>
    <col min="7" max="7" width="29.140625" style="27" bestFit="1" customWidth="1"/>
    <col min="8" max="8" width="5.5703125" style="28" customWidth="1"/>
    <col min="9" max="9" width="10.42578125" style="28" customWidth="1"/>
    <col min="10" max="10" width="7.85546875" style="28" bestFit="1" customWidth="1"/>
    <col min="11" max="11" width="7.5703125" style="28" bestFit="1" customWidth="1"/>
    <col min="12" max="12" width="15.140625" style="27" bestFit="1" customWidth="1"/>
    <col min="13" max="16384" width="9.140625" style="26"/>
  </cols>
  <sheetData>
    <row r="1" spans="1:12" s="37" customFormat="1" ht="29.1" customHeight="1" x14ac:dyDescent="0.2">
      <c r="A1" s="71" t="s">
        <v>211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37" customFormat="1" ht="62.1" customHeight="1" thickBo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s="29" customFormat="1" ht="12.75" customHeight="1" x14ac:dyDescent="0.2">
      <c r="A3" s="79" t="s">
        <v>13</v>
      </c>
      <c r="B3" s="70" t="s">
        <v>0</v>
      </c>
      <c r="C3" s="81" t="s">
        <v>6</v>
      </c>
      <c r="D3" s="81" t="s">
        <v>10</v>
      </c>
      <c r="E3" s="83" t="s">
        <v>210</v>
      </c>
      <c r="F3" s="83" t="s">
        <v>4</v>
      </c>
      <c r="G3" s="83" t="s">
        <v>7</v>
      </c>
      <c r="H3" s="83" t="s">
        <v>209</v>
      </c>
      <c r="I3" s="83"/>
      <c r="J3" s="83" t="s">
        <v>200</v>
      </c>
      <c r="K3" s="83" t="s">
        <v>3</v>
      </c>
      <c r="L3" s="68" t="s">
        <v>2</v>
      </c>
    </row>
    <row r="4" spans="1:12" s="29" customFormat="1" ht="21" customHeight="1" thickBot="1" x14ac:dyDescent="0.25">
      <c r="A4" s="80"/>
      <c r="B4" s="50"/>
      <c r="C4" s="82"/>
      <c r="D4" s="82"/>
      <c r="E4" s="82"/>
      <c r="F4" s="82"/>
      <c r="G4" s="82"/>
      <c r="H4" s="36" t="s">
        <v>8</v>
      </c>
      <c r="I4" s="36" t="s">
        <v>9</v>
      </c>
      <c r="J4" s="82"/>
      <c r="K4" s="82"/>
      <c r="L4" s="69"/>
    </row>
    <row r="5" spans="1:12" ht="15" x14ac:dyDescent="0.2">
      <c r="A5" s="56" t="s">
        <v>208</v>
      </c>
      <c r="B5" s="56"/>
      <c r="C5" s="56"/>
      <c r="D5" s="56"/>
      <c r="E5" s="56"/>
      <c r="F5" s="56"/>
      <c r="G5" s="56"/>
      <c r="H5" s="56"/>
      <c r="I5" s="56"/>
    </row>
    <row r="6" spans="1:12" x14ac:dyDescent="0.2">
      <c r="A6" s="35" t="s">
        <v>51</v>
      </c>
      <c r="B6" s="34" t="s">
        <v>207</v>
      </c>
      <c r="C6" s="34" t="s">
        <v>206</v>
      </c>
      <c r="D6" s="34" t="s">
        <v>205</v>
      </c>
      <c r="E6" s="34" t="str">
        <f>"1,0000"</f>
        <v>1,0000</v>
      </c>
      <c r="F6" s="34" t="s">
        <v>23</v>
      </c>
      <c r="G6" s="34" t="s">
        <v>24</v>
      </c>
      <c r="H6" s="35" t="s">
        <v>38</v>
      </c>
      <c r="I6" s="35" t="s">
        <v>204</v>
      </c>
      <c r="J6" s="35" t="str">
        <f>"4400,0"</f>
        <v>4400,0</v>
      </c>
      <c r="K6" s="35" t="str">
        <f>"55,0000"</f>
        <v>55,0000</v>
      </c>
      <c r="L6" s="34" t="s">
        <v>191</v>
      </c>
    </row>
    <row r="7" spans="1:12" x14ac:dyDescent="0.2">
      <c r="B7" s="27" t="s">
        <v>12</v>
      </c>
    </row>
    <row r="8" spans="1:12" ht="15" x14ac:dyDescent="0.2">
      <c r="B8" s="27" t="s">
        <v>12</v>
      </c>
      <c r="F8" s="33"/>
    </row>
    <row r="9" spans="1:12" ht="15" x14ac:dyDescent="0.2">
      <c r="B9" s="27" t="s">
        <v>12</v>
      </c>
      <c r="F9" s="33"/>
    </row>
    <row r="10" spans="1:12" ht="15" x14ac:dyDescent="0.2">
      <c r="B10" s="27" t="s">
        <v>12</v>
      </c>
      <c r="F10" s="33"/>
    </row>
    <row r="11" spans="1:12" ht="15" x14ac:dyDescent="0.2">
      <c r="B11" s="27" t="s">
        <v>12</v>
      </c>
      <c r="F11" s="33"/>
    </row>
    <row r="12" spans="1:12" ht="15" x14ac:dyDescent="0.2">
      <c r="B12" s="27" t="s">
        <v>12</v>
      </c>
      <c r="F12" s="33"/>
    </row>
    <row r="13" spans="1:12" ht="15" x14ac:dyDescent="0.2">
      <c r="B13" s="27" t="s">
        <v>12</v>
      </c>
      <c r="F13" s="33"/>
    </row>
    <row r="14" spans="1:12" ht="15" x14ac:dyDescent="0.2">
      <c r="B14" s="27" t="s">
        <v>12</v>
      </c>
      <c r="F14" s="33"/>
    </row>
    <row r="15" spans="1:12" x14ac:dyDescent="0.2">
      <c r="B15" s="27" t="s">
        <v>12</v>
      </c>
    </row>
    <row r="16" spans="1:12" ht="18" x14ac:dyDescent="0.2">
      <c r="B16" s="27" t="s">
        <v>12</v>
      </c>
      <c r="C16" s="32"/>
      <c r="D16" s="32"/>
    </row>
    <row r="17" spans="2:7" ht="15" x14ac:dyDescent="0.2">
      <c r="B17" s="27" t="s">
        <v>12</v>
      </c>
      <c r="C17" s="11"/>
      <c r="D17" s="11"/>
    </row>
    <row r="18" spans="2:7" ht="14.25" x14ac:dyDescent="0.2">
      <c r="B18" s="27" t="s">
        <v>12</v>
      </c>
      <c r="C18" s="31"/>
      <c r="D18" s="30"/>
    </row>
    <row r="19" spans="2:7" ht="15" x14ac:dyDescent="0.2">
      <c r="B19" s="27" t="s">
        <v>12</v>
      </c>
      <c r="C19" s="29"/>
      <c r="D19" s="29"/>
      <c r="E19" s="29"/>
      <c r="F19" s="29"/>
      <c r="G19" s="29"/>
    </row>
    <row r="20" spans="2:7" x14ac:dyDescent="0.2">
      <c r="B20" s="27" t="s">
        <v>12</v>
      </c>
      <c r="E20" s="28"/>
      <c r="F20" s="28"/>
      <c r="G20" s="28"/>
    </row>
    <row r="21" spans="2:7" x14ac:dyDescent="0.2">
      <c r="B21" s="27" t="s">
        <v>12</v>
      </c>
    </row>
  </sheetData>
  <mergeCells count="13">
    <mergeCell ref="L3:L4"/>
    <mergeCell ref="A5:I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12" sqref="G12"/>
    </sheetView>
  </sheetViews>
  <sheetFormatPr defaultRowHeight="12.75" x14ac:dyDescent="0.2"/>
  <cols>
    <col min="1" max="1" width="7.42578125" style="27" bestFit="1" customWidth="1"/>
    <col min="2" max="2" width="15.42578125" style="27" bestFit="1" customWidth="1"/>
    <col min="3" max="3" width="27.7109375" style="27" bestFit="1" customWidth="1"/>
    <col min="4" max="4" width="21.42578125" style="27" bestFit="1" customWidth="1"/>
    <col min="5" max="5" width="10.5703125" style="27" bestFit="1" customWidth="1"/>
    <col min="6" max="6" width="22.7109375" style="27" bestFit="1" customWidth="1"/>
    <col min="7" max="7" width="29" style="27" bestFit="1" customWidth="1"/>
    <col min="8" max="10" width="4.5703125" style="28" customWidth="1"/>
    <col min="11" max="11" width="4.85546875" style="28" customWidth="1"/>
    <col min="12" max="12" width="7.85546875" style="28" bestFit="1" customWidth="1"/>
    <col min="13" max="13" width="7.5703125" style="28" bestFit="1" customWidth="1"/>
    <col min="14" max="14" width="15.140625" style="27" bestFit="1" customWidth="1"/>
    <col min="15" max="16384" width="9.140625" style="26"/>
  </cols>
  <sheetData>
    <row r="1" spans="1:14" s="37" customFormat="1" ht="29.1" customHeight="1" x14ac:dyDescent="0.2">
      <c r="A1" s="71" t="s">
        <v>218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37" customFormat="1" ht="62.1" customHeight="1" thickBo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29" customFormat="1" ht="12.75" customHeight="1" x14ac:dyDescent="0.2">
      <c r="A3" s="79" t="s">
        <v>13</v>
      </c>
      <c r="B3" s="70" t="s">
        <v>0</v>
      </c>
      <c r="C3" s="81" t="s">
        <v>6</v>
      </c>
      <c r="D3" s="81" t="s">
        <v>10</v>
      </c>
      <c r="E3" s="83" t="s">
        <v>15</v>
      </c>
      <c r="F3" s="83" t="s">
        <v>4</v>
      </c>
      <c r="G3" s="83" t="s">
        <v>7</v>
      </c>
      <c r="H3" s="83" t="s">
        <v>217</v>
      </c>
      <c r="I3" s="83"/>
      <c r="J3" s="83"/>
      <c r="K3" s="83"/>
      <c r="L3" s="83" t="s">
        <v>52</v>
      </c>
      <c r="M3" s="83" t="s">
        <v>3</v>
      </c>
      <c r="N3" s="68" t="s">
        <v>2</v>
      </c>
    </row>
    <row r="4" spans="1:14" s="29" customFormat="1" ht="21" customHeight="1" thickBot="1" x14ac:dyDescent="0.25">
      <c r="A4" s="80"/>
      <c r="B4" s="50"/>
      <c r="C4" s="82"/>
      <c r="D4" s="82"/>
      <c r="E4" s="82"/>
      <c r="F4" s="82"/>
      <c r="G4" s="82"/>
      <c r="H4" s="36">
        <v>1</v>
      </c>
      <c r="I4" s="36">
        <v>2</v>
      </c>
      <c r="J4" s="36">
        <v>3</v>
      </c>
      <c r="K4" s="36" t="s">
        <v>5</v>
      </c>
      <c r="L4" s="82"/>
      <c r="M4" s="82"/>
      <c r="N4" s="69"/>
    </row>
    <row r="5" spans="1:14" ht="15" x14ac:dyDescent="0.2">
      <c r="A5" s="56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35" t="s">
        <v>51</v>
      </c>
      <c r="B6" s="34" t="s">
        <v>216</v>
      </c>
      <c r="C6" s="34" t="s">
        <v>215</v>
      </c>
      <c r="D6" s="34" t="s">
        <v>72</v>
      </c>
      <c r="E6" s="34" t="str">
        <f>"0,6723"</f>
        <v>0,6723</v>
      </c>
      <c r="F6" s="34" t="s">
        <v>23</v>
      </c>
      <c r="G6" s="34" t="s">
        <v>98</v>
      </c>
      <c r="H6" s="16" t="s">
        <v>214</v>
      </c>
      <c r="I6" s="16" t="s">
        <v>213</v>
      </c>
      <c r="J6" s="38" t="s">
        <v>212</v>
      </c>
      <c r="K6" s="35"/>
      <c r="L6" s="35" t="str">
        <f>"55,0"</f>
        <v>55,0</v>
      </c>
      <c r="M6" s="35" t="str">
        <f>"39,1951"</f>
        <v>39,1951</v>
      </c>
      <c r="N6" s="34" t="s">
        <v>191</v>
      </c>
    </row>
    <row r="7" spans="1:14" x14ac:dyDescent="0.2">
      <c r="B7" s="27" t="s">
        <v>12</v>
      </c>
    </row>
    <row r="8" spans="1:14" ht="15" x14ac:dyDescent="0.2">
      <c r="B8" s="27" t="s">
        <v>12</v>
      </c>
      <c r="F8" s="33"/>
    </row>
    <row r="9" spans="1:14" ht="15" x14ac:dyDescent="0.2">
      <c r="B9" s="27" t="s">
        <v>12</v>
      </c>
      <c r="F9" s="33"/>
    </row>
    <row r="10" spans="1:14" ht="15" x14ac:dyDescent="0.2">
      <c r="B10" s="27" t="s">
        <v>12</v>
      </c>
      <c r="F10" s="33"/>
    </row>
    <row r="11" spans="1:14" ht="15" x14ac:dyDescent="0.2">
      <c r="B11" s="27" t="s">
        <v>12</v>
      </c>
      <c r="F11" s="33"/>
    </row>
    <row r="12" spans="1:14" ht="15" x14ac:dyDescent="0.2">
      <c r="B12" s="27" t="s">
        <v>12</v>
      </c>
      <c r="F12" s="33"/>
    </row>
    <row r="13" spans="1:14" ht="15" x14ac:dyDescent="0.2">
      <c r="B13" s="27" t="s">
        <v>12</v>
      </c>
      <c r="F13" s="33"/>
    </row>
    <row r="14" spans="1:14" ht="15" x14ac:dyDescent="0.2">
      <c r="B14" s="27" t="s">
        <v>12</v>
      </c>
      <c r="F14" s="33"/>
    </row>
    <row r="15" spans="1:14" x14ac:dyDescent="0.2">
      <c r="B15" s="27" t="s">
        <v>12</v>
      </c>
    </row>
    <row r="16" spans="1:14" ht="18" x14ac:dyDescent="0.2">
      <c r="B16" s="27" t="s">
        <v>12</v>
      </c>
      <c r="C16" s="32"/>
      <c r="D16" s="32"/>
    </row>
    <row r="17" spans="2:7" ht="15" x14ac:dyDescent="0.2">
      <c r="B17" s="27" t="s">
        <v>12</v>
      </c>
      <c r="C17" s="11"/>
      <c r="D17" s="11"/>
    </row>
    <row r="18" spans="2:7" ht="14.25" x14ac:dyDescent="0.2">
      <c r="B18" s="27" t="s">
        <v>12</v>
      </c>
      <c r="C18" s="31"/>
      <c r="D18" s="30"/>
    </row>
    <row r="19" spans="2:7" ht="15" x14ac:dyDescent="0.2">
      <c r="B19" s="27" t="s">
        <v>12</v>
      </c>
      <c r="C19" s="29"/>
      <c r="D19" s="29"/>
      <c r="E19" s="29"/>
      <c r="F19" s="29"/>
      <c r="G19" s="29"/>
    </row>
    <row r="20" spans="2:7" x14ac:dyDescent="0.2">
      <c r="B20" s="27" t="s">
        <v>12</v>
      </c>
      <c r="E20" s="28"/>
      <c r="F20" s="28"/>
      <c r="G20" s="28"/>
    </row>
    <row r="21" spans="2:7" x14ac:dyDescent="0.2">
      <c r="B21" s="27" t="s">
        <v>12</v>
      </c>
    </row>
  </sheetData>
  <mergeCells count="13"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G10" sqref="G10"/>
    </sheetView>
  </sheetViews>
  <sheetFormatPr defaultRowHeight="12.75" x14ac:dyDescent="0.2"/>
  <cols>
    <col min="1" max="1" width="7.42578125" style="27" bestFit="1" customWidth="1"/>
    <col min="2" max="2" width="19.28515625" style="27" bestFit="1" customWidth="1"/>
    <col min="3" max="3" width="28.42578125" style="27" bestFit="1" customWidth="1"/>
    <col min="4" max="4" width="21.42578125" style="27" bestFit="1" customWidth="1"/>
    <col min="5" max="5" width="10.5703125" style="27" bestFit="1" customWidth="1"/>
    <col min="6" max="6" width="22.7109375" style="27" bestFit="1" customWidth="1"/>
    <col min="7" max="7" width="29.140625" style="27" bestFit="1" customWidth="1"/>
    <col min="8" max="10" width="4.5703125" style="28" customWidth="1"/>
    <col min="11" max="11" width="4.85546875" style="28" customWidth="1"/>
    <col min="12" max="12" width="7.85546875" style="28" bestFit="1" customWidth="1"/>
    <col min="13" max="13" width="7.5703125" style="28" bestFit="1" customWidth="1"/>
    <col min="14" max="14" width="15.140625" style="27" bestFit="1" customWidth="1"/>
    <col min="15" max="16384" width="9.140625" style="26"/>
  </cols>
  <sheetData>
    <row r="1" spans="1:14" s="37" customFormat="1" ht="29.1" customHeight="1" x14ac:dyDescent="0.2">
      <c r="A1" s="71" t="s">
        <v>222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37" customFormat="1" ht="62.1" customHeight="1" thickBot="1" x14ac:dyDescent="0.25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29" customFormat="1" ht="12.75" customHeight="1" x14ac:dyDescent="0.2">
      <c r="A3" s="79" t="s">
        <v>13</v>
      </c>
      <c r="B3" s="70" t="s">
        <v>0</v>
      </c>
      <c r="C3" s="81" t="s">
        <v>6</v>
      </c>
      <c r="D3" s="81" t="s">
        <v>10</v>
      </c>
      <c r="E3" s="83" t="s">
        <v>15</v>
      </c>
      <c r="F3" s="83" t="s">
        <v>4</v>
      </c>
      <c r="G3" s="83" t="s">
        <v>7</v>
      </c>
      <c r="H3" s="83" t="s">
        <v>217</v>
      </c>
      <c r="I3" s="83"/>
      <c r="J3" s="83"/>
      <c r="K3" s="83"/>
      <c r="L3" s="83" t="s">
        <v>52</v>
      </c>
      <c r="M3" s="83" t="s">
        <v>3</v>
      </c>
      <c r="N3" s="68" t="s">
        <v>2</v>
      </c>
    </row>
    <row r="4" spans="1:14" s="29" customFormat="1" ht="21" customHeight="1" thickBot="1" x14ac:dyDescent="0.25">
      <c r="A4" s="80"/>
      <c r="B4" s="50"/>
      <c r="C4" s="82"/>
      <c r="D4" s="82"/>
      <c r="E4" s="82"/>
      <c r="F4" s="82"/>
      <c r="G4" s="82"/>
      <c r="H4" s="36">
        <v>1</v>
      </c>
      <c r="I4" s="36">
        <v>2</v>
      </c>
      <c r="J4" s="36">
        <v>3</v>
      </c>
      <c r="K4" s="36" t="s">
        <v>5</v>
      </c>
      <c r="L4" s="82"/>
      <c r="M4" s="82"/>
      <c r="N4" s="69"/>
    </row>
    <row r="5" spans="1:14" ht="15" x14ac:dyDescent="0.2">
      <c r="A5" s="56" t="s">
        <v>124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35" t="s">
        <v>51</v>
      </c>
      <c r="B6" s="34" t="s">
        <v>221</v>
      </c>
      <c r="C6" s="34" t="s">
        <v>220</v>
      </c>
      <c r="D6" s="34" t="s">
        <v>219</v>
      </c>
      <c r="E6" s="34" t="str">
        <f>"0,5138"</f>
        <v>0,5138</v>
      </c>
      <c r="F6" s="34" t="s">
        <v>23</v>
      </c>
      <c r="G6" s="34" t="s">
        <v>24</v>
      </c>
      <c r="H6" s="16" t="s">
        <v>182</v>
      </c>
      <c r="I6" s="16" t="s">
        <v>90</v>
      </c>
      <c r="J6" s="38" t="s">
        <v>73</v>
      </c>
      <c r="K6" s="35"/>
      <c r="L6" s="35" t="str">
        <f>"50,0"</f>
        <v>50,0</v>
      </c>
      <c r="M6" s="35" t="str">
        <f>"26,4607"</f>
        <v>26,4607</v>
      </c>
      <c r="N6" s="34" t="s">
        <v>191</v>
      </c>
    </row>
    <row r="7" spans="1:14" x14ac:dyDescent="0.2">
      <c r="B7" s="27" t="s">
        <v>12</v>
      </c>
    </row>
    <row r="8" spans="1:14" ht="15" x14ac:dyDescent="0.2">
      <c r="B8" s="27" t="s">
        <v>12</v>
      </c>
      <c r="F8" s="33"/>
    </row>
    <row r="9" spans="1:14" ht="15" x14ac:dyDescent="0.2">
      <c r="B9" s="27" t="s">
        <v>12</v>
      </c>
      <c r="F9" s="33"/>
    </row>
    <row r="10" spans="1:14" ht="15" x14ac:dyDescent="0.2">
      <c r="B10" s="27" t="s">
        <v>12</v>
      </c>
      <c r="F10" s="33"/>
    </row>
    <row r="11" spans="1:14" ht="15" x14ac:dyDescent="0.2">
      <c r="B11" s="27" t="s">
        <v>12</v>
      </c>
      <c r="F11" s="33"/>
    </row>
    <row r="12" spans="1:14" ht="15" x14ac:dyDescent="0.2">
      <c r="B12" s="27" t="s">
        <v>12</v>
      </c>
      <c r="F12" s="33"/>
    </row>
    <row r="13" spans="1:14" ht="15" x14ac:dyDescent="0.2">
      <c r="B13" s="27" t="s">
        <v>12</v>
      </c>
      <c r="F13" s="33"/>
    </row>
    <row r="14" spans="1:14" ht="15" x14ac:dyDescent="0.2">
      <c r="B14" s="27" t="s">
        <v>12</v>
      </c>
      <c r="F14" s="33"/>
    </row>
    <row r="15" spans="1:14" x14ac:dyDescent="0.2">
      <c r="B15" s="27" t="s">
        <v>12</v>
      </c>
    </row>
    <row r="16" spans="1:14" ht="18" x14ac:dyDescent="0.2">
      <c r="B16" s="27" t="s">
        <v>12</v>
      </c>
      <c r="C16" s="32"/>
      <c r="D16" s="32"/>
    </row>
    <row r="17" spans="2:7" ht="15" x14ac:dyDescent="0.2">
      <c r="B17" s="27" t="s">
        <v>12</v>
      </c>
      <c r="C17" s="11"/>
      <c r="D17" s="11"/>
    </row>
    <row r="18" spans="2:7" ht="14.25" x14ac:dyDescent="0.2">
      <c r="B18" s="27" t="s">
        <v>12</v>
      </c>
      <c r="C18" s="31"/>
      <c r="D18" s="30"/>
    </row>
    <row r="19" spans="2:7" ht="15" x14ac:dyDescent="0.2">
      <c r="B19" s="27" t="s">
        <v>12</v>
      </c>
      <c r="C19" s="29"/>
      <c r="D19" s="29"/>
      <c r="E19" s="29"/>
      <c r="F19" s="29"/>
      <c r="G19" s="29"/>
    </row>
    <row r="20" spans="2:7" x14ac:dyDescent="0.2">
      <c r="B20" s="27" t="s">
        <v>12</v>
      </c>
      <c r="E20" s="28"/>
      <c r="F20" s="28"/>
      <c r="G20" s="28"/>
    </row>
    <row r="21" spans="2:7" x14ac:dyDescent="0.2">
      <c r="B21" s="27" t="s">
        <v>12</v>
      </c>
    </row>
  </sheetData>
  <mergeCells count="13">
    <mergeCell ref="N3:N4"/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G14" sqref="G14"/>
    </sheetView>
  </sheetViews>
  <sheetFormatPr defaultRowHeight="12.75" x14ac:dyDescent="0.2"/>
  <cols>
    <col min="1" max="1" width="7.42578125" style="5" bestFit="1" customWidth="1"/>
    <col min="2" max="2" width="16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162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59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60</v>
      </c>
      <c r="C6" s="9" t="s">
        <v>61</v>
      </c>
      <c r="D6" s="9" t="s">
        <v>62</v>
      </c>
      <c r="E6" s="9" t="str">
        <f>"0,7307"</f>
        <v>0,7307</v>
      </c>
      <c r="F6" s="9" t="s">
        <v>23</v>
      </c>
      <c r="G6" s="9" t="s">
        <v>24</v>
      </c>
      <c r="H6" s="16" t="s">
        <v>42</v>
      </c>
      <c r="I6" s="16" t="s">
        <v>63</v>
      </c>
      <c r="J6" s="16" t="s">
        <v>43</v>
      </c>
      <c r="K6" s="10"/>
      <c r="L6" s="10" t="str">
        <f>"200,0"</f>
        <v>200,0</v>
      </c>
      <c r="M6" s="10" t="str">
        <f>"146,1400"</f>
        <v>146,1400</v>
      </c>
      <c r="N6" s="9" t="s">
        <v>191</v>
      </c>
    </row>
    <row r="7" spans="1:14" x14ac:dyDescent="0.2">
      <c r="B7" s="5" t="s">
        <v>12</v>
      </c>
    </row>
    <row r="8" spans="1:14" ht="15" x14ac:dyDescent="0.2">
      <c r="A8" s="47" t="s">
        <v>94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9" t="s">
        <v>51</v>
      </c>
      <c r="B9" s="18" t="s">
        <v>163</v>
      </c>
      <c r="C9" s="18" t="s">
        <v>164</v>
      </c>
      <c r="D9" s="18" t="s">
        <v>165</v>
      </c>
      <c r="E9" s="18" t="str">
        <f>"0,6219"</f>
        <v>0,6219</v>
      </c>
      <c r="F9" s="18" t="s">
        <v>23</v>
      </c>
      <c r="G9" s="18" t="s">
        <v>24</v>
      </c>
      <c r="H9" s="22" t="s">
        <v>166</v>
      </c>
      <c r="I9" s="22" t="s">
        <v>159</v>
      </c>
      <c r="J9" s="22" t="s">
        <v>167</v>
      </c>
      <c r="K9" s="19"/>
      <c r="L9" s="19" t="str">
        <f>"235,0"</f>
        <v>235,0</v>
      </c>
      <c r="M9" s="19" t="str">
        <f>"146,1465"</f>
        <v>146,1465</v>
      </c>
      <c r="N9" s="18" t="s">
        <v>191</v>
      </c>
    </row>
    <row r="10" spans="1:14" x14ac:dyDescent="0.2">
      <c r="A10" s="21" t="s">
        <v>133</v>
      </c>
      <c r="B10" s="20" t="s">
        <v>168</v>
      </c>
      <c r="C10" s="20" t="s">
        <v>169</v>
      </c>
      <c r="D10" s="20" t="s">
        <v>165</v>
      </c>
      <c r="E10" s="20" t="str">
        <f>"0,6219"</f>
        <v>0,6219</v>
      </c>
      <c r="F10" s="20" t="s">
        <v>23</v>
      </c>
      <c r="G10" s="20" t="s">
        <v>24</v>
      </c>
      <c r="H10" s="23" t="s">
        <v>42</v>
      </c>
      <c r="I10" s="23" t="s">
        <v>119</v>
      </c>
      <c r="J10" s="24" t="s">
        <v>63</v>
      </c>
      <c r="K10" s="21"/>
      <c r="L10" s="21" t="str">
        <f>"185,0"</f>
        <v>185,0</v>
      </c>
      <c r="M10" s="21" t="str">
        <f>"115,0515"</f>
        <v>115,0515</v>
      </c>
      <c r="N10" s="20" t="s">
        <v>191</v>
      </c>
    </row>
    <row r="11" spans="1:14" x14ac:dyDescent="0.2">
      <c r="B11" s="5" t="s">
        <v>12</v>
      </c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x14ac:dyDescent="0.2">
      <c r="B19" s="5" t="s">
        <v>12</v>
      </c>
    </row>
    <row r="20" spans="2:7" ht="18" x14ac:dyDescent="0.2">
      <c r="B20" s="5" t="s">
        <v>12</v>
      </c>
      <c r="C20" s="8"/>
      <c r="D20" s="8"/>
    </row>
    <row r="21" spans="2:7" ht="15" x14ac:dyDescent="0.2">
      <c r="B21" s="5" t="s">
        <v>12</v>
      </c>
      <c r="C21" s="12"/>
      <c r="D21" s="12"/>
    </row>
    <row r="22" spans="2:7" ht="14.25" x14ac:dyDescent="0.2">
      <c r="B22" s="5" t="s">
        <v>12</v>
      </c>
      <c r="C22" s="13"/>
      <c r="D22" s="14"/>
    </row>
    <row r="23" spans="2:7" ht="15" x14ac:dyDescent="0.2">
      <c r="B23" s="5" t="s">
        <v>12</v>
      </c>
      <c r="C23" s="1"/>
      <c r="D23" s="1"/>
      <c r="E23" s="1"/>
      <c r="F23" s="1"/>
      <c r="G23" s="1"/>
    </row>
    <row r="24" spans="2:7" x14ac:dyDescent="0.2">
      <c r="B24" s="5" t="s">
        <v>12</v>
      </c>
      <c r="E24" s="6"/>
      <c r="F24" s="6"/>
      <c r="G24" s="6"/>
    </row>
    <row r="25" spans="2:7" x14ac:dyDescent="0.2">
      <c r="B25" s="5" t="s">
        <v>12</v>
      </c>
      <c r="E25" s="6"/>
      <c r="F25" s="6"/>
      <c r="G25" s="6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4" workbookViewId="0">
      <selection activeCell="J16" sqref="J16"/>
    </sheetView>
  </sheetViews>
  <sheetFormatPr defaultRowHeight="12.75" x14ac:dyDescent="0.2"/>
  <cols>
    <col min="1" max="1" width="7.42578125" style="5" bestFit="1" customWidth="1"/>
    <col min="2" max="2" width="17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7.28515625" style="5" bestFit="1" customWidth="1"/>
    <col min="15" max="16384" width="9.140625" style="3"/>
  </cols>
  <sheetData>
    <row r="1" spans="1:14" s="2" customFormat="1" ht="29.1" customHeight="1" x14ac:dyDescent="0.2">
      <c r="A1" s="57" t="s">
        <v>151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19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91</v>
      </c>
      <c r="C6" s="9" t="s">
        <v>92</v>
      </c>
      <c r="D6" s="9" t="s">
        <v>93</v>
      </c>
      <c r="E6" s="9" t="str">
        <f>"0,9124"</f>
        <v>0,9124</v>
      </c>
      <c r="F6" s="9" t="s">
        <v>23</v>
      </c>
      <c r="G6" s="9" t="s">
        <v>24</v>
      </c>
      <c r="H6" s="16" t="s">
        <v>25</v>
      </c>
      <c r="I6" s="16" t="s">
        <v>152</v>
      </c>
      <c r="J6" s="17" t="s">
        <v>38</v>
      </c>
      <c r="K6" s="10"/>
      <c r="L6" s="10" t="str">
        <f>"90,0"</f>
        <v>90,0</v>
      </c>
      <c r="M6" s="10" t="str">
        <f>"82,1160"</f>
        <v>82,1160</v>
      </c>
      <c r="N6" s="9" t="s">
        <v>195</v>
      </c>
    </row>
    <row r="7" spans="1:14" x14ac:dyDescent="0.2">
      <c r="B7" s="5" t="s">
        <v>12</v>
      </c>
    </row>
    <row r="8" spans="1:14" ht="15" x14ac:dyDescent="0.2">
      <c r="A8" s="47" t="s">
        <v>77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0" t="s">
        <v>51</v>
      </c>
      <c r="B9" s="9" t="s">
        <v>153</v>
      </c>
      <c r="C9" s="9" t="s">
        <v>154</v>
      </c>
      <c r="D9" s="9" t="s">
        <v>155</v>
      </c>
      <c r="E9" s="9" t="str">
        <f>"0,5619"</f>
        <v>0,5619</v>
      </c>
      <c r="F9" s="9" t="s">
        <v>23</v>
      </c>
      <c r="G9" s="9" t="s">
        <v>24</v>
      </c>
      <c r="H9" s="16" t="s">
        <v>156</v>
      </c>
      <c r="I9" s="16" t="s">
        <v>157</v>
      </c>
      <c r="J9" s="16" t="s">
        <v>158</v>
      </c>
      <c r="K9" s="10"/>
      <c r="L9" s="10" t="str">
        <f>"205,0"</f>
        <v>205,0</v>
      </c>
      <c r="M9" s="10" t="str">
        <f>"115,1895"</f>
        <v>115,1895</v>
      </c>
      <c r="N9" s="9" t="s">
        <v>194</v>
      </c>
    </row>
    <row r="10" spans="1:14" x14ac:dyDescent="0.2">
      <c r="B10" s="5" t="s">
        <v>12</v>
      </c>
    </row>
    <row r="11" spans="1:14" ht="15" x14ac:dyDescent="0.2">
      <c r="A11" s="47" t="s">
        <v>114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</row>
    <row r="12" spans="1:14" x14ac:dyDescent="0.2">
      <c r="A12" s="10" t="s">
        <v>51</v>
      </c>
      <c r="B12" s="9" t="s">
        <v>115</v>
      </c>
      <c r="C12" s="9" t="s">
        <v>116</v>
      </c>
      <c r="D12" s="9" t="s">
        <v>117</v>
      </c>
      <c r="E12" s="9" t="str">
        <f>"0,5421"</f>
        <v>0,5421</v>
      </c>
      <c r="F12" s="9" t="s">
        <v>23</v>
      </c>
      <c r="G12" s="9" t="s">
        <v>24</v>
      </c>
      <c r="H12" s="16" t="s">
        <v>159</v>
      </c>
      <c r="I12" s="16" t="s">
        <v>160</v>
      </c>
      <c r="J12" s="17" t="s">
        <v>161</v>
      </c>
      <c r="K12" s="10"/>
      <c r="L12" s="10" t="str">
        <f>"250,0"</f>
        <v>250,0</v>
      </c>
      <c r="M12" s="10" t="str">
        <f>"135,5250"</f>
        <v>135,5250</v>
      </c>
      <c r="N12" s="9" t="s">
        <v>191</v>
      </c>
    </row>
    <row r="13" spans="1:14" x14ac:dyDescent="0.2">
      <c r="B13" s="5" t="s">
        <v>12</v>
      </c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x14ac:dyDescent="0.2">
      <c r="B21" s="5" t="s">
        <v>12</v>
      </c>
    </row>
    <row r="22" spans="2:7" ht="18" x14ac:dyDescent="0.2">
      <c r="B22" s="5" t="s">
        <v>12</v>
      </c>
      <c r="C22" s="8"/>
      <c r="D22" s="8"/>
    </row>
    <row r="23" spans="2:7" ht="15" x14ac:dyDescent="0.2">
      <c r="B23" s="5" t="s">
        <v>12</v>
      </c>
      <c r="C23" s="12"/>
      <c r="D23" s="12"/>
    </row>
    <row r="24" spans="2:7" ht="14.25" x14ac:dyDescent="0.2">
      <c r="B24" s="5" t="s">
        <v>12</v>
      </c>
      <c r="C24" s="13"/>
      <c r="D24" s="14"/>
    </row>
    <row r="25" spans="2:7" ht="15" x14ac:dyDescent="0.2">
      <c r="B25" s="5" t="s">
        <v>12</v>
      </c>
      <c r="C25" s="1"/>
      <c r="D25" s="1"/>
      <c r="E25" s="1"/>
      <c r="F25" s="1"/>
      <c r="G25" s="1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  <row r="28" spans="2:7" x14ac:dyDescent="0.2">
      <c r="B28" s="5" t="s">
        <v>12</v>
      </c>
    </row>
    <row r="29" spans="2:7" ht="15" x14ac:dyDescent="0.2">
      <c r="B29" s="5" t="s">
        <v>12</v>
      </c>
      <c r="C29" s="12"/>
      <c r="D29" s="12"/>
    </row>
    <row r="30" spans="2:7" ht="14.25" x14ac:dyDescent="0.2">
      <c r="B30" s="5" t="s">
        <v>12</v>
      </c>
      <c r="C30" s="13"/>
      <c r="D30" s="14"/>
    </row>
    <row r="31" spans="2:7" ht="15" x14ac:dyDescent="0.2">
      <c r="B31" s="5" t="s">
        <v>12</v>
      </c>
      <c r="C31" s="1"/>
      <c r="D31" s="1"/>
      <c r="E31" s="1"/>
      <c r="F31" s="1"/>
      <c r="G31" s="1"/>
    </row>
    <row r="32" spans="2:7" x14ac:dyDescent="0.2">
      <c r="B32" s="5" t="s">
        <v>12</v>
      </c>
      <c r="E32" s="6"/>
      <c r="F32" s="6"/>
      <c r="G32" s="6"/>
    </row>
    <row r="33" spans="2:7" x14ac:dyDescent="0.2">
      <c r="B33" s="5" t="s">
        <v>12</v>
      </c>
      <c r="E33" s="6"/>
      <c r="F33" s="6"/>
      <c r="G33" s="6"/>
    </row>
    <row r="34" spans="2:7" x14ac:dyDescent="0.2">
      <c r="B34" s="5" t="s">
        <v>12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B1" workbookViewId="0">
      <selection activeCell="L18" sqref="L18"/>
    </sheetView>
  </sheetViews>
  <sheetFormatPr defaultRowHeight="12.75" x14ac:dyDescent="0.2"/>
  <cols>
    <col min="1" max="1" width="7.42578125" style="5" bestFit="1" customWidth="1"/>
    <col min="2" max="2" width="18.1406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134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84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135</v>
      </c>
      <c r="C6" s="9" t="s">
        <v>136</v>
      </c>
      <c r="D6" s="9" t="s">
        <v>137</v>
      </c>
      <c r="E6" s="9" t="str">
        <f>"1,1938"</f>
        <v>1,1938</v>
      </c>
      <c r="F6" s="9" t="s">
        <v>23</v>
      </c>
      <c r="G6" s="9" t="s">
        <v>24</v>
      </c>
      <c r="H6" s="16" t="s">
        <v>138</v>
      </c>
      <c r="I6" s="16" t="s">
        <v>139</v>
      </c>
      <c r="J6" s="10"/>
      <c r="K6" s="10"/>
      <c r="L6" s="10" t="str">
        <f>"16,0"</f>
        <v>16,0</v>
      </c>
      <c r="M6" s="10" t="str">
        <f>"23,4940"</f>
        <v>23,4940</v>
      </c>
      <c r="N6" s="9" t="s">
        <v>190</v>
      </c>
    </row>
    <row r="7" spans="1:14" x14ac:dyDescent="0.2">
      <c r="B7" s="5" t="s">
        <v>12</v>
      </c>
    </row>
    <row r="8" spans="1:14" ht="15" x14ac:dyDescent="0.2">
      <c r="A8" s="47" t="s">
        <v>94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0" t="s">
        <v>51</v>
      </c>
      <c r="B9" s="9" t="s">
        <v>140</v>
      </c>
      <c r="C9" s="9" t="s">
        <v>141</v>
      </c>
      <c r="D9" s="9" t="s">
        <v>142</v>
      </c>
      <c r="E9" s="9" t="str">
        <f>"0,6203"</f>
        <v>0,6203</v>
      </c>
      <c r="F9" s="9" t="s">
        <v>23</v>
      </c>
      <c r="G9" s="9" t="s">
        <v>24</v>
      </c>
      <c r="H9" s="16" t="s">
        <v>57</v>
      </c>
      <c r="I9" s="16" t="s">
        <v>40</v>
      </c>
      <c r="J9" s="17" t="s">
        <v>81</v>
      </c>
      <c r="K9" s="10"/>
      <c r="L9" s="10" t="str">
        <f>"120,0"</f>
        <v>120,0</v>
      </c>
      <c r="M9" s="10" t="str">
        <f>"74,4360"</f>
        <v>74,4360</v>
      </c>
      <c r="N9" s="9" t="s">
        <v>191</v>
      </c>
    </row>
    <row r="10" spans="1:14" x14ac:dyDescent="0.2">
      <c r="B10" s="5" t="s">
        <v>12</v>
      </c>
    </row>
    <row r="11" spans="1:14" ht="15" x14ac:dyDescent="0.2">
      <c r="A11" s="47" t="s">
        <v>31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</row>
    <row r="12" spans="1:14" x14ac:dyDescent="0.2">
      <c r="A12" s="10" t="s">
        <v>51</v>
      </c>
      <c r="B12" s="9" t="s">
        <v>143</v>
      </c>
      <c r="C12" s="9" t="s">
        <v>144</v>
      </c>
      <c r="D12" s="9" t="s">
        <v>145</v>
      </c>
      <c r="E12" s="9" t="str">
        <f>"0,5930"</f>
        <v>0,5930</v>
      </c>
      <c r="F12" s="9" t="s">
        <v>23</v>
      </c>
      <c r="G12" s="9" t="s">
        <v>24</v>
      </c>
      <c r="H12" s="16" t="s">
        <v>81</v>
      </c>
      <c r="I12" s="16" t="s">
        <v>35</v>
      </c>
      <c r="J12" s="16" t="s">
        <v>102</v>
      </c>
      <c r="K12" s="10"/>
      <c r="L12" s="10" t="str">
        <f>"135,0"</f>
        <v>135,0</v>
      </c>
      <c r="M12" s="10" t="str">
        <f>"81,4960"</f>
        <v>81,4960</v>
      </c>
      <c r="N12" s="9" t="s">
        <v>191</v>
      </c>
    </row>
    <row r="13" spans="1:14" x14ac:dyDescent="0.2">
      <c r="B13" s="5" t="s">
        <v>12</v>
      </c>
    </row>
    <row r="14" spans="1:14" ht="15" x14ac:dyDescent="0.2">
      <c r="A14" s="47" t="s">
        <v>146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</row>
    <row r="15" spans="1:14" x14ac:dyDescent="0.2">
      <c r="A15" s="10" t="s">
        <v>51</v>
      </c>
      <c r="B15" s="9" t="s">
        <v>147</v>
      </c>
      <c r="C15" s="9" t="s">
        <v>148</v>
      </c>
      <c r="D15" s="9" t="s">
        <v>149</v>
      </c>
      <c r="E15" s="9" t="str">
        <f>"0,4902"</f>
        <v>0,4902</v>
      </c>
      <c r="F15" s="9" t="s">
        <v>23</v>
      </c>
      <c r="G15" s="9" t="s">
        <v>24</v>
      </c>
      <c r="H15" s="17" t="s">
        <v>43</v>
      </c>
      <c r="I15" s="16" t="s">
        <v>150</v>
      </c>
      <c r="J15" s="16" t="s">
        <v>49</v>
      </c>
      <c r="K15" s="10"/>
      <c r="L15" s="10" t="str">
        <f>"215,0"</f>
        <v>215,0</v>
      </c>
      <c r="M15" s="10" t="str">
        <f>"105,3930"</f>
        <v>105,3930</v>
      </c>
      <c r="N15" s="9" t="s">
        <v>191</v>
      </c>
    </row>
    <row r="16" spans="1:14" x14ac:dyDescent="0.2">
      <c r="B16" s="5" t="s">
        <v>12</v>
      </c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ht="15" x14ac:dyDescent="0.2">
      <c r="B21" s="5" t="s">
        <v>12</v>
      </c>
      <c r="F21" s="7"/>
    </row>
    <row r="22" spans="2:7" ht="15" x14ac:dyDescent="0.2">
      <c r="B22" s="5" t="s">
        <v>12</v>
      </c>
      <c r="F22" s="7"/>
    </row>
    <row r="23" spans="2:7" ht="15" x14ac:dyDescent="0.2">
      <c r="B23" s="5" t="s">
        <v>12</v>
      </c>
      <c r="F23" s="7"/>
    </row>
    <row r="24" spans="2:7" x14ac:dyDescent="0.2">
      <c r="B24" s="5" t="s">
        <v>12</v>
      </c>
    </row>
    <row r="25" spans="2:7" ht="18" x14ac:dyDescent="0.2">
      <c r="B25" s="5" t="s">
        <v>12</v>
      </c>
      <c r="C25" s="8"/>
      <c r="D25" s="8"/>
    </row>
    <row r="26" spans="2:7" ht="15" x14ac:dyDescent="0.2">
      <c r="B26" s="5" t="s">
        <v>12</v>
      </c>
      <c r="C26" s="12"/>
      <c r="D26" s="12"/>
    </row>
    <row r="27" spans="2:7" ht="14.25" x14ac:dyDescent="0.2">
      <c r="B27" s="5" t="s">
        <v>12</v>
      </c>
      <c r="C27" s="13"/>
      <c r="D27" s="14"/>
    </row>
    <row r="28" spans="2:7" ht="15" x14ac:dyDescent="0.2">
      <c r="B28" s="5" t="s">
        <v>12</v>
      </c>
      <c r="C28" s="1"/>
      <c r="D28" s="1"/>
      <c r="E28" s="1"/>
      <c r="F28" s="1"/>
      <c r="G28" s="1"/>
    </row>
    <row r="29" spans="2:7" x14ac:dyDescent="0.2">
      <c r="B29" s="5" t="s">
        <v>12</v>
      </c>
      <c r="E29" s="6"/>
      <c r="F29" s="6"/>
      <c r="G29" s="6"/>
    </row>
    <row r="30" spans="2:7" x14ac:dyDescent="0.2">
      <c r="B30" s="5" t="s">
        <v>12</v>
      </c>
    </row>
    <row r="31" spans="2:7" x14ac:dyDescent="0.2">
      <c r="B31" s="5" t="s">
        <v>12</v>
      </c>
    </row>
    <row r="32" spans="2:7" ht="15" x14ac:dyDescent="0.2">
      <c r="B32" s="5" t="s">
        <v>12</v>
      </c>
      <c r="C32" s="12"/>
      <c r="D32" s="12"/>
    </row>
    <row r="33" spans="2:7" ht="14.25" x14ac:dyDescent="0.2">
      <c r="B33" s="5" t="s">
        <v>12</v>
      </c>
      <c r="C33" s="13"/>
      <c r="D33" s="14"/>
    </row>
    <row r="34" spans="2:7" ht="15" x14ac:dyDescent="0.2">
      <c r="B34" s="5" t="s">
        <v>12</v>
      </c>
      <c r="C34" s="1"/>
      <c r="D34" s="1"/>
      <c r="E34" s="1"/>
      <c r="F34" s="1"/>
      <c r="G34" s="1"/>
    </row>
    <row r="35" spans="2:7" x14ac:dyDescent="0.2">
      <c r="B35" s="5" t="s">
        <v>12</v>
      </c>
      <c r="E35" s="6"/>
      <c r="F35" s="6"/>
      <c r="G35" s="6"/>
    </row>
    <row r="36" spans="2:7" x14ac:dyDescent="0.2">
      <c r="B36" s="5" t="s">
        <v>12</v>
      </c>
      <c r="E36" s="6"/>
      <c r="F36" s="6"/>
      <c r="G36" s="6"/>
    </row>
    <row r="37" spans="2:7" x14ac:dyDescent="0.2">
      <c r="B37" s="5" t="s">
        <v>12</v>
      </c>
    </row>
    <row r="38" spans="2:7" ht="14.25" x14ac:dyDescent="0.2">
      <c r="B38" s="5" t="s">
        <v>12</v>
      </c>
      <c r="C38" s="13"/>
      <c r="D38" s="14"/>
    </row>
    <row r="39" spans="2:7" ht="15" x14ac:dyDescent="0.2">
      <c r="B39" s="5" t="s">
        <v>12</v>
      </c>
      <c r="C39" s="1"/>
      <c r="D39" s="1"/>
      <c r="E39" s="1"/>
      <c r="F39" s="1"/>
      <c r="G39" s="1"/>
    </row>
    <row r="40" spans="2:7" x14ac:dyDescent="0.2">
      <c r="B40" s="5" t="s">
        <v>12</v>
      </c>
      <c r="E40" s="6"/>
      <c r="F40" s="6"/>
      <c r="G40" s="6"/>
    </row>
    <row r="41" spans="2:7" x14ac:dyDescent="0.2">
      <c r="B41" s="5" t="s">
        <v>12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A14:K14"/>
    <mergeCell ref="B3:B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B13" workbookViewId="0">
      <selection activeCell="C45" sqref="C45:G56"/>
    </sheetView>
  </sheetViews>
  <sheetFormatPr defaultRowHeight="12.75" x14ac:dyDescent="0.2"/>
  <cols>
    <col min="1" max="1" width="7.42578125" style="5" bestFit="1" customWidth="1"/>
    <col min="2" max="2" width="18.5703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7.28515625" style="5" bestFit="1" customWidth="1"/>
    <col min="15" max="16384" width="9.140625" style="3"/>
  </cols>
  <sheetData>
    <row r="1" spans="1:14" s="2" customFormat="1" ht="29.1" customHeight="1" x14ac:dyDescent="0.2">
      <c r="A1" s="57" t="s">
        <v>83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84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85</v>
      </c>
      <c r="C6" s="9" t="s">
        <v>86</v>
      </c>
      <c r="D6" s="9" t="s">
        <v>87</v>
      </c>
      <c r="E6" s="9" t="str">
        <f>"1,1089"</f>
        <v>1,1089</v>
      </c>
      <c r="F6" s="9" t="s">
        <v>23</v>
      </c>
      <c r="G6" s="9" t="s">
        <v>24</v>
      </c>
      <c r="H6" s="16" t="s">
        <v>88</v>
      </c>
      <c r="I6" s="16" t="s">
        <v>89</v>
      </c>
      <c r="J6" s="17" t="s">
        <v>90</v>
      </c>
      <c r="K6" s="10"/>
      <c r="L6" s="10" t="str">
        <f>"47,5"</f>
        <v>47,5</v>
      </c>
      <c r="M6" s="10" t="str">
        <f>"52,6727"</f>
        <v>52,6727</v>
      </c>
      <c r="N6" s="9" t="s">
        <v>196</v>
      </c>
    </row>
    <row r="7" spans="1:14" x14ac:dyDescent="0.2">
      <c r="B7" s="5" t="s">
        <v>12</v>
      </c>
    </row>
    <row r="8" spans="1:14" ht="15" x14ac:dyDescent="0.2">
      <c r="A8" s="47" t="s">
        <v>19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0" t="s">
        <v>51</v>
      </c>
      <c r="B9" s="9" t="s">
        <v>91</v>
      </c>
      <c r="C9" s="9" t="s">
        <v>92</v>
      </c>
      <c r="D9" s="9" t="s">
        <v>93</v>
      </c>
      <c r="E9" s="9" t="str">
        <f>"0,9124"</f>
        <v>0,9124</v>
      </c>
      <c r="F9" s="9" t="s">
        <v>23</v>
      </c>
      <c r="G9" s="9" t="s">
        <v>24</v>
      </c>
      <c r="H9" s="16" t="s">
        <v>73</v>
      </c>
      <c r="I9" s="16" t="s">
        <v>74</v>
      </c>
      <c r="J9" s="17" t="s">
        <v>75</v>
      </c>
      <c r="K9" s="10"/>
      <c r="L9" s="10" t="str">
        <f>"65,0"</f>
        <v>65,0</v>
      </c>
      <c r="M9" s="10" t="str">
        <f>"59,3060"</f>
        <v>59,3060</v>
      </c>
      <c r="N9" s="9" t="s">
        <v>195</v>
      </c>
    </row>
    <row r="10" spans="1:14" x14ac:dyDescent="0.2">
      <c r="B10" s="5" t="s">
        <v>12</v>
      </c>
    </row>
    <row r="11" spans="1:14" ht="15" x14ac:dyDescent="0.2">
      <c r="A11" s="47" t="s">
        <v>94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</row>
    <row r="12" spans="1:14" x14ac:dyDescent="0.2">
      <c r="A12" s="10" t="s">
        <v>51</v>
      </c>
      <c r="B12" s="9" t="s">
        <v>95</v>
      </c>
      <c r="C12" s="9" t="s">
        <v>96</v>
      </c>
      <c r="D12" s="9" t="s">
        <v>97</v>
      </c>
      <c r="E12" s="9" t="str">
        <f>"0,6273"</f>
        <v>0,6273</v>
      </c>
      <c r="F12" s="9" t="s">
        <v>23</v>
      </c>
      <c r="G12" s="9" t="s">
        <v>98</v>
      </c>
      <c r="H12" s="16" t="s">
        <v>40</v>
      </c>
      <c r="I12" s="16" t="s">
        <v>81</v>
      </c>
      <c r="J12" s="16" t="s">
        <v>35</v>
      </c>
      <c r="K12" s="10"/>
      <c r="L12" s="10" t="str">
        <f>"130,0"</f>
        <v>130,0</v>
      </c>
      <c r="M12" s="10" t="str">
        <f>"134,1481"</f>
        <v>134,1481</v>
      </c>
      <c r="N12" s="9" t="s">
        <v>191</v>
      </c>
    </row>
    <row r="13" spans="1:14" x14ac:dyDescent="0.2">
      <c r="B13" s="5" t="s">
        <v>12</v>
      </c>
    </row>
    <row r="14" spans="1:14" ht="15" x14ac:dyDescent="0.2">
      <c r="A14" s="47" t="s">
        <v>31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</row>
    <row r="15" spans="1:14" x14ac:dyDescent="0.2">
      <c r="A15" s="10" t="s">
        <v>51</v>
      </c>
      <c r="B15" s="9" t="s">
        <v>99</v>
      </c>
      <c r="C15" s="9" t="s">
        <v>100</v>
      </c>
      <c r="D15" s="9" t="s">
        <v>101</v>
      </c>
      <c r="E15" s="9" t="str">
        <f>"0,5873"</f>
        <v>0,5873</v>
      </c>
      <c r="F15" s="9" t="s">
        <v>23</v>
      </c>
      <c r="G15" s="9" t="s">
        <v>24</v>
      </c>
      <c r="H15" s="17" t="s">
        <v>35</v>
      </c>
      <c r="I15" s="16" t="s">
        <v>102</v>
      </c>
      <c r="J15" s="16" t="s">
        <v>36</v>
      </c>
      <c r="K15" s="10"/>
      <c r="L15" s="10" t="str">
        <f>"140,0"</f>
        <v>140,0</v>
      </c>
      <c r="M15" s="10" t="str">
        <f>"82,2220"</f>
        <v>82,2220</v>
      </c>
      <c r="N15" s="9" t="s">
        <v>191</v>
      </c>
    </row>
    <row r="16" spans="1:14" x14ac:dyDescent="0.2">
      <c r="B16" s="5" t="s">
        <v>12</v>
      </c>
    </row>
    <row r="17" spans="1:14" ht="15" x14ac:dyDescent="0.2">
      <c r="A17" s="47" t="s">
        <v>77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</row>
    <row r="18" spans="1:14" x14ac:dyDescent="0.2">
      <c r="A18" s="19" t="s">
        <v>51</v>
      </c>
      <c r="B18" s="18" t="s">
        <v>103</v>
      </c>
      <c r="C18" s="18" t="s">
        <v>104</v>
      </c>
      <c r="D18" s="18" t="s">
        <v>105</v>
      </c>
      <c r="E18" s="18" t="str">
        <f>"0,5670"</f>
        <v>0,5670</v>
      </c>
      <c r="F18" s="18" t="s">
        <v>23</v>
      </c>
      <c r="G18" s="18" t="s">
        <v>24</v>
      </c>
      <c r="H18" s="22" t="s">
        <v>106</v>
      </c>
      <c r="I18" s="22" t="s">
        <v>107</v>
      </c>
      <c r="J18" s="22" t="s">
        <v>108</v>
      </c>
      <c r="K18" s="19"/>
      <c r="L18" s="19" t="str">
        <f>"172,5"</f>
        <v>172,5</v>
      </c>
      <c r="M18" s="19" t="str">
        <f>"97,8161"</f>
        <v>97,8161</v>
      </c>
      <c r="N18" s="18" t="s">
        <v>191</v>
      </c>
    </row>
    <row r="19" spans="1:14" x14ac:dyDescent="0.2">
      <c r="A19" s="21" t="s">
        <v>133</v>
      </c>
      <c r="B19" s="20" t="s">
        <v>109</v>
      </c>
      <c r="C19" s="20" t="s">
        <v>110</v>
      </c>
      <c r="D19" s="20" t="s">
        <v>111</v>
      </c>
      <c r="E19" s="20" t="str">
        <f>"0,5660"</f>
        <v>0,5660</v>
      </c>
      <c r="F19" s="20" t="s">
        <v>23</v>
      </c>
      <c r="G19" s="20" t="s">
        <v>112</v>
      </c>
      <c r="H19" s="23" t="s">
        <v>37</v>
      </c>
      <c r="I19" s="24" t="s">
        <v>113</v>
      </c>
      <c r="J19" s="24" t="s">
        <v>113</v>
      </c>
      <c r="K19" s="21"/>
      <c r="L19" s="21" t="str">
        <f>"150,0"</f>
        <v>150,0</v>
      </c>
      <c r="M19" s="21" t="str">
        <f>"84,9000"</f>
        <v>84,9000</v>
      </c>
      <c r="N19" s="20" t="s">
        <v>191</v>
      </c>
    </row>
    <row r="20" spans="1:14" x14ac:dyDescent="0.2">
      <c r="B20" s="5" t="s">
        <v>12</v>
      </c>
    </row>
    <row r="21" spans="1:14" ht="15" x14ac:dyDescent="0.2">
      <c r="A21" s="47" t="s">
        <v>114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</row>
    <row r="22" spans="1:14" x14ac:dyDescent="0.2">
      <c r="A22" s="19" t="s">
        <v>51</v>
      </c>
      <c r="B22" s="18" t="s">
        <v>115</v>
      </c>
      <c r="C22" s="18" t="s">
        <v>116</v>
      </c>
      <c r="D22" s="18" t="s">
        <v>117</v>
      </c>
      <c r="E22" s="18" t="str">
        <f>"0,5421"</f>
        <v>0,5421</v>
      </c>
      <c r="F22" s="18" t="s">
        <v>23</v>
      </c>
      <c r="G22" s="18" t="s">
        <v>24</v>
      </c>
      <c r="H22" s="25" t="s">
        <v>118</v>
      </c>
      <c r="I22" s="22" t="s">
        <v>119</v>
      </c>
      <c r="J22" s="22" t="s">
        <v>63</v>
      </c>
      <c r="K22" s="19"/>
      <c r="L22" s="19" t="str">
        <f>"190,0"</f>
        <v>190,0</v>
      </c>
      <c r="M22" s="19" t="str">
        <f>"102,9990"</f>
        <v>102,9990</v>
      </c>
      <c r="N22" s="18" t="s">
        <v>191</v>
      </c>
    </row>
    <row r="23" spans="1:14" x14ac:dyDescent="0.2">
      <c r="A23" s="21" t="s">
        <v>133</v>
      </c>
      <c r="B23" s="20" t="s">
        <v>120</v>
      </c>
      <c r="C23" s="20" t="s">
        <v>121</v>
      </c>
      <c r="D23" s="20" t="s">
        <v>122</v>
      </c>
      <c r="E23" s="20" t="str">
        <f>"0,5517"</f>
        <v>0,5517</v>
      </c>
      <c r="F23" s="20" t="s">
        <v>23</v>
      </c>
      <c r="G23" s="20" t="s">
        <v>123</v>
      </c>
      <c r="H23" s="23" t="s">
        <v>37</v>
      </c>
      <c r="I23" s="23" t="s">
        <v>41</v>
      </c>
      <c r="J23" s="24" t="s">
        <v>42</v>
      </c>
      <c r="K23" s="21"/>
      <c r="L23" s="21" t="str">
        <f>"160,0"</f>
        <v>160,0</v>
      </c>
      <c r="M23" s="21" t="str">
        <f>"88,2720"</f>
        <v>88,2720</v>
      </c>
      <c r="N23" s="20" t="s">
        <v>191</v>
      </c>
    </row>
    <row r="24" spans="1:14" x14ac:dyDescent="0.2">
      <c r="B24" s="5" t="s">
        <v>12</v>
      </c>
    </row>
    <row r="25" spans="1:14" ht="15" x14ac:dyDescent="0.2">
      <c r="A25" s="47" t="s">
        <v>124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</row>
    <row r="26" spans="1:14" x14ac:dyDescent="0.2">
      <c r="A26" s="19" t="s">
        <v>51</v>
      </c>
      <c r="B26" s="18" t="s">
        <v>125</v>
      </c>
      <c r="C26" s="18" t="s">
        <v>126</v>
      </c>
      <c r="D26" s="18" t="s">
        <v>127</v>
      </c>
      <c r="E26" s="18" t="str">
        <f>"0,5180"</f>
        <v>0,5180</v>
      </c>
      <c r="F26" s="18" t="s">
        <v>23</v>
      </c>
      <c r="G26" s="18" t="s">
        <v>24</v>
      </c>
      <c r="H26" s="22" t="s">
        <v>38</v>
      </c>
      <c r="I26" s="22" t="s">
        <v>39</v>
      </c>
      <c r="J26" s="22" t="s">
        <v>40</v>
      </c>
      <c r="K26" s="19"/>
      <c r="L26" s="19" t="str">
        <f>"120,0"</f>
        <v>120,0</v>
      </c>
      <c r="M26" s="19" t="str">
        <f>"62,1600"</f>
        <v>62,1600</v>
      </c>
      <c r="N26" s="18" t="s">
        <v>191</v>
      </c>
    </row>
    <row r="27" spans="1:14" x14ac:dyDescent="0.2">
      <c r="A27" s="21" t="s">
        <v>51</v>
      </c>
      <c r="B27" s="20" t="s">
        <v>125</v>
      </c>
      <c r="C27" s="20" t="s">
        <v>128</v>
      </c>
      <c r="D27" s="20" t="s">
        <v>127</v>
      </c>
      <c r="E27" s="20" t="str">
        <f>"0,5180"</f>
        <v>0,5180</v>
      </c>
      <c r="F27" s="20" t="s">
        <v>23</v>
      </c>
      <c r="G27" s="20" t="s">
        <v>24</v>
      </c>
      <c r="H27" s="23" t="s">
        <v>38</v>
      </c>
      <c r="I27" s="23" t="s">
        <v>39</v>
      </c>
      <c r="J27" s="23" t="s">
        <v>40</v>
      </c>
      <c r="K27" s="21"/>
      <c r="L27" s="21" t="str">
        <f>"120,0"</f>
        <v>120,0</v>
      </c>
      <c r="M27" s="21" t="str">
        <f>"88,8888"</f>
        <v>88,8888</v>
      </c>
      <c r="N27" s="20" t="s">
        <v>191</v>
      </c>
    </row>
    <row r="28" spans="1:14" x14ac:dyDescent="0.2">
      <c r="B28" s="5" t="s">
        <v>12</v>
      </c>
    </row>
    <row r="29" spans="1:14" ht="15" x14ac:dyDescent="0.2">
      <c r="B29" s="5" t="s">
        <v>12</v>
      </c>
      <c r="F29" s="7"/>
    </row>
    <row r="30" spans="1:14" ht="15" x14ac:dyDescent="0.2">
      <c r="B30" s="5" t="s">
        <v>12</v>
      </c>
      <c r="F30" s="7"/>
    </row>
    <row r="31" spans="1:14" ht="15" x14ac:dyDescent="0.2">
      <c r="B31" s="5" t="s">
        <v>12</v>
      </c>
      <c r="F31" s="7"/>
    </row>
    <row r="32" spans="1:14" ht="15" x14ac:dyDescent="0.2">
      <c r="B32" s="5" t="s">
        <v>12</v>
      </c>
      <c r="F32" s="7"/>
    </row>
    <row r="33" spans="2:7" ht="15" x14ac:dyDescent="0.2">
      <c r="B33" s="5" t="s">
        <v>12</v>
      </c>
      <c r="F33" s="7"/>
    </row>
    <row r="34" spans="2:7" ht="15" x14ac:dyDescent="0.2">
      <c r="B34" s="5" t="s">
        <v>12</v>
      </c>
      <c r="F34" s="7"/>
    </row>
    <row r="35" spans="2:7" ht="15" x14ac:dyDescent="0.2">
      <c r="B35" s="5" t="s">
        <v>12</v>
      </c>
      <c r="F35" s="7"/>
    </row>
    <row r="36" spans="2:7" x14ac:dyDescent="0.2">
      <c r="B36" s="5" t="s">
        <v>12</v>
      </c>
    </row>
    <row r="37" spans="2:7" ht="18" x14ac:dyDescent="0.2">
      <c r="B37" s="5" t="s">
        <v>12</v>
      </c>
      <c r="C37" s="8" t="s">
        <v>11</v>
      </c>
      <c r="D37" s="8"/>
    </row>
    <row r="38" spans="2:7" ht="15" x14ac:dyDescent="0.2">
      <c r="B38" s="5" t="s">
        <v>12</v>
      </c>
      <c r="C38" s="12" t="s">
        <v>50</v>
      </c>
      <c r="D38" s="12"/>
    </row>
    <row r="39" spans="2:7" ht="14.25" x14ac:dyDescent="0.2">
      <c r="B39" s="5" t="s">
        <v>12</v>
      </c>
      <c r="C39" s="13"/>
      <c r="D39" s="14" t="s">
        <v>44</v>
      </c>
    </row>
    <row r="40" spans="2:7" ht="15" x14ac:dyDescent="0.2">
      <c r="B40" s="5" t="s">
        <v>12</v>
      </c>
      <c r="C40" s="15" t="s">
        <v>45</v>
      </c>
      <c r="D40" s="15" t="s">
        <v>46</v>
      </c>
      <c r="E40" s="15" t="s">
        <v>47</v>
      </c>
      <c r="F40" s="15" t="s">
        <v>58</v>
      </c>
      <c r="G40" s="15" t="s">
        <v>48</v>
      </c>
    </row>
    <row r="41" spans="2:7" x14ac:dyDescent="0.2">
      <c r="B41" s="5" t="s">
        <v>12</v>
      </c>
      <c r="C41" s="5" t="s">
        <v>115</v>
      </c>
      <c r="D41" s="5" t="s">
        <v>44</v>
      </c>
      <c r="E41" s="6" t="s">
        <v>129</v>
      </c>
      <c r="F41" s="6" t="s">
        <v>63</v>
      </c>
      <c r="G41" s="6" t="s">
        <v>130</v>
      </c>
    </row>
    <row r="42" spans="2:7" x14ac:dyDescent="0.2">
      <c r="B42" s="5" t="s">
        <v>12</v>
      </c>
      <c r="C42" s="5" t="s">
        <v>103</v>
      </c>
      <c r="D42" s="5" t="s">
        <v>44</v>
      </c>
      <c r="E42" s="6" t="s">
        <v>82</v>
      </c>
      <c r="F42" s="6" t="s">
        <v>108</v>
      </c>
      <c r="G42" s="6" t="s">
        <v>131</v>
      </c>
    </row>
    <row r="43" spans="2:7" x14ac:dyDescent="0.2">
      <c r="B43" s="5" t="s">
        <v>12</v>
      </c>
      <c r="C43" s="5" t="s">
        <v>120</v>
      </c>
      <c r="D43" s="5" t="s">
        <v>44</v>
      </c>
      <c r="E43" s="6" t="s">
        <v>129</v>
      </c>
      <c r="F43" s="6" t="s">
        <v>41</v>
      </c>
      <c r="G43" s="6" t="s">
        <v>132</v>
      </c>
    </row>
    <row r="44" spans="2:7" x14ac:dyDescent="0.2">
      <c r="B44" s="5" t="s">
        <v>12</v>
      </c>
    </row>
    <row r="45" spans="2:7" ht="15" x14ac:dyDescent="0.2">
      <c r="B45" s="5" t="s">
        <v>12</v>
      </c>
      <c r="C45" s="12"/>
      <c r="D45" s="12"/>
    </row>
    <row r="46" spans="2:7" ht="14.25" x14ac:dyDescent="0.2">
      <c r="B46" s="5" t="s">
        <v>12</v>
      </c>
      <c r="C46" s="13"/>
      <c r="D46" s="14"/>
    </row>
    <row r="47" spans="2:7" ht="15" x14ac:dyDescent="0.2">
      <c r="B47" s="5" t="s">
        <v>12</v>
      </c>
      <c r="C47" s="1"/>
      <c r="D47" s="1"/>
      <c r="E47" s="1"/>
      <c r="F47" s="1"/>
      <c r="G47" s="1"/>
    </row>
    <row r="48" spans="2:7" x14ac:dyDescent="0.2">
      <c r="B48" s="5" t="s">
        <v>12</v>
      </c>
      <c r="E48" s="6"/>
      <c r="F48" s="6"/>
      <c r="G48" s="6"/>
    </row>
    <row r="49" spans="2:7" x14ac:dyDescent="0.2">
      <c r="B49" s="5" t="s">
        <v>12</v>
      </c>
      <c r="E49" s="6"/>
      <c r="F49" s="6"/>
      <c r="G49" s="6"/>
    </row>
    <row r="50" spans="2:7" x14ac:dyDescent="0.2">
      <c r="B50" s="5" t="s">
        <v>12</v>
      </c>
      <c r="E50" s="6"/>
      <c r="F50" s="6"/>
      <c r="G50" s="6"/>
    </row>
    <row r="51" spans="2:7" x14ac:dyDescent="0.2">
      <c r="B51" s="5" t="s">
        <v>12</v>
      </c>
    </row>
    <row r="52" spans="2:7" ht="14.25" x14ac:dyDescent="0.2">
      <c r="B52" s="5" t="s">
        <v>12</v>
      </c>
      <c r="C52" s="13"/>
      <c r="D52" s="14"/>
    </row>
    <row r="53" spans="2:7" ht="15" x14ac:dyDescent="0.2">
      <c r="B53" s="5" t="s">
        <v>12</v>
      </c>
      <c r="C53" s="1"/>
      <c r="D53" s="1"/>
      <c r="E53" s="1"/>
      <c r="F53" s="1"/>
      <c r="G53" s="1"/>
    </row>
    <row r="54" spans="2:7" x14ac:dyDescent="0.2">
      <c r="B54" s="5" t="s">
        <v>12</v>
      </c>
      <c r="E54" s="6"/>
      <c r="F54" s="6"/>
      <c r="G54" s="6"/>
    </row>
    <row r="55" spans="2:7" x14ac:dyDescent="0.2">
      <c r="B55" s="5" t="s">
        <v>12</v>
      </c>
      <c r="E55" s="6"/>
      <c r="F55" s="6"/>
      <c r="G55" s="6"/>
    </row>
    <row r="56" spans="2:7" x14ac:dyDescent="0.2">
      <c r="B56" s="5" t="s">
        <v>12</v>
      </c>
    </row>
  </sheetData>
  <mergeCells count="19">
    <mergeCell ref="A1:N2"/>
    <mergeCell ref="A3:A4"/>
    <mergeCell ref="C3:C4"/>
    <mergeCell ref="D3:D4"/>
    <mergeCell ref="E3:E4"/>
    <mergeCell ref="F3:F4"/>
    <mergeCell ref="G3:G4"/>
    <mergeCell ref="H3:K3"/>
    <mergeCell ref="A25:K25"/>
    <mergeCell ref="L3:L4"/>
    <mergeCell ref="M3:M4"/>
    <mergeCell ref="N3:N4"/>
    <mergeCell ref="A5:K5"/>
    <mergeCell ref="B3:B4"/>
    <mergeCell ref="A8:K8"/>
    <mergeCell ref="A11:K11"/>
    <mergeCell ref="A14:K14"/>
    <mergeCell ref="A17:K17"/>
    <mergeCell ref="A21:K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C14" sqref="C14:H34"/>
    </sheetView>
  </sheetViews>
  <sheetFormatPr defaultRowHeight="12.75" x14ac:dyDescent="0.2"/>
  <cols>
    <col min="1" max="1" width="7.42578125" style="5" bestFit="1" customWidth="1"/>
    <col min="2" max="2" width="18.8554687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64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59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65</v>
      </c>
      <c r="C6" s="9" t="s">
        <v>66</v>
      </c>
      <c r="D6" s="9" t="s">
        <v>67</v>
      </c>
      <c r="E6" s="9" t="str">
        <f>"0,7964"</f>
        <v>0,7964</v>
      </c>
      <c r="F6" s="9" t="s">
        <v>23</v>
      </c>
      <c r="G6" s="9" t="s">
        <v>24</v>
      </c>
      <c r="H6" s="16" t="s">
        <v>38</v>
      </c>
      <c r="I6" s="16" t="s">
        <v>68</v>
      </c>
      <c r="J6" s="10"/>
      <c r="K6" s="10"/>
      <c r="L6" s="10" t="str">
        <f>"105,0"</f>
        <v>105,0</v>
      </c>
      <c r="M6" s="10" t="str">
        <f>"83,6220"</f>
        <v>83,6220</v>
      </c>
      <c r="N6" s="9" t="s">
        <v>191</v>
      </c>
    </row>
    <row r="7" spans="1:14" x14ac:dyDescent="0.2">
      <c r="B7" s="5" t="s">
        <v>12</v>
      </c>
    </row>
    <row r="8" spans="1:14" ht="15" x14ac:dyDescent="0.2">
      <c r="A8" s="47" t="s">
        <v>69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0" t="s">
        <v>51</v>
      </c>
      <c r="B9" s="9" t="s">
        <v>70</v>
      </c>
      <c r="C9" s="9" t="s">
        <v>71</v>
      </c>
      <c r="D9" s="9" t="s">
        <v>72</v>
      </c>
      <c r="E9" s="9" t="str">
        <f>"0,6723"</f>
        <v>0,6723</v>
      </c>
      <c r="F9" s="9" t="s">
        <v>23</v>
      </c>
      <c r="G9" s="9" t="s">
        <v>24</v>
      </c>
      <c r="H9" s="16" t="s">
        <v>73</v>
      </c>
      <c r="I9" s="16" t="s">
        <v>74</v>
      </c>
      <c r="J9" s="16" t="s">
        <v>75</v>
      </c>
      <c r="K9" s="10"/>
      <c r="L9" s="10" t="str">
        <f>"70,0"</f>
        <v>70,0</v>
      </c>
      <c r="M9" s="10" t="str">
        <f>"85,1804"</f>
        <v>85,1804</v>
      </c>
      <c r="N9" s="9" t="s">
        <v>76</v>
      </c>
    </row>
    <row r="10" spans="1:14" x14ac:dyDescent="0.2">
      <c r="B10" s="5" t="s">
        <v>12</v>
      </c>
    </row>
    <row r="11" spans="1:14" ht="15" x14ac:dyDescent="0.2">
      <c r="A11" s="47" t="s">
        <v>77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</row>
    <row r="12" spans="1:14" x14ac:dyDescent="0.2">
      <c r="A12" s="10" t="s">
        <v>51</v>
      </c>
      <c r="B12" s="9" t="s">
        <v>78</v>
      </c>
      <c r="C12" s="9" t="s">
        <v>79</v>
      </c>
      <c r="D12" s="9" t="s">
        <v>80</v>
      </c>
      <c r="E12" s="9" t="str">
        <f>"0,5751"</f>
        <v>0,5751</v>
      </c>
      <c r="F12" s="9" t="s">
        <v>23</v>
      </c>
      <c r="G12" s="9" t="s">
        <v>24</v>
      </c>
      <c r="H12" s="16" t="s">
        <v>57</v>
      </c>
      <c r="I12" s="16" t="s">
        <v>40</v>
      </c>
      <c r="J12" s="16" t="s">
        <v>81</v>
      </c>
      <c r="K12" s="10"/>
      <c r="L12" s="10" t="str">
        <f>"125,0"</f>
        <v>125,0</v>
      </c>
      <c r="M12" s="10" t="str">
        <f>"74,1160"</f>
        <v>74,1160</v>
      </c>
      <c r="N12" s="9" t="s">
        <v>191</v>
      </c>
    </row>
    <row r="13" spans="1:14" x14ac:dyDescent="0.2">
      <c r="B13" s="5" t="s">
        <v>12</v>
      </c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x14ac:dyDescent="0.2">
      <c r="B21" s="5" t="s">
        <v>12</v>
      </c>
    </row>
    <row r="22" spans="2:7" ht="18" x14ac:dyDescent="0.2">
      <c r="B22" s="5" t="s">
        <v>12</v>
      </c>
      <c r="C22" s="8"/>
      <c r="D22" s="8"/>
    </row>
    <row r="23" spans="2:7" ht="15" x14ac:dyDescent="0.2">
      <c r="B23" s="5" t="s">
        <v>12</v>
      </c>
      <c r="C23" s="12"/>
      <c r="D23" s="12"/>
    </row>
    <row r="24" spans="2:7" ht="14.25" x14ac:dyDescent="0.2">
      <c r="B24" s="5" t="s">
        <v>12</v>
      </c>
      <c r="C24" s="13"/>
      <c r="D24" s="14"/>
    </row>
    <row r="25" spans="2:7" ht="15" x14ac:dyDescent="0.2">
      <c r="B25" s="5" t="s">
        <v>12</v>
      </c>
      <c r="C25" s="1"/>
      <c r="D25" s="1"/>
      <c r="E25" s="1"/>
      <c r="F25" s="1"/>
      <c r="G25" s="1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  <row r="28" spans="2:7" x14ac:dyDescent="0.2">
      <c r="B28" s="5" t="s">
        <v>12</v>
      </c>
    </row>
    <row r="29" spans="2:7" ht="15" x14ac:dyDescent="0.2">
      <c r="B29" s="5" t="s">
        <v>12</v>
      </c>
      <c r="C29" s="12"/>
      <c r="D29" s="12"/>
    </row>
    <row r="30" spans="2:7" ht="14.25" x14ac:dyDescent="0.2">
      <c r="B30" s="5" t="s">
        <v>12</v>
      </c>
      <c r="C30" s="13"/>
      <c r="D30" s="14"/>
    </row>
    <row r="31" spans="2:7" ht="15" x14ac:dyDescent="0.2">
      <c r="B31" s="5" t="s">
        <v>12</v>
      </c>
      <c r="C31" s="1"/>
      <c r="D31" s="1"/>
      <c r="E31" s="1"/>
      <c r="F31" s="1"/>
      <c r="G31" s="1"/>
    </row>
    <row r="32" spans="2:7" x14ac:dyDescent="0.2">
      <c r="B32" s="5" t="s">
        <v>12</v>
      </c>
      <c r="E32" s="6"/>
      <c r="F32" s="6"/>
      <c r="G32" s="6"/>
    </row>
    <row r="33" spans="2:7" x14ac:dyDescent="0.2">
      <c r="B33" s="5" t="s">
        <v>12</v>
      </c>
      <c r="E33" s="6"/>
      <c r="F33" s="6"/>
      <c r="G33" s="6"/>
    </row>
    <row r="34" spans="2:7" x14ac:dyDescent="0.2">
      <c r="B34" s="5" t="s">
        <v>12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3" workbookViewId="0">
      <selection activeCell="D18" sqref="D18"/>
    </sheetView>
  </sheetViews>
  <sheetFormatPr defaultRowHeight="12.75" x14ac:dyDescent="0.2"/>
  <cols>
    <col min="1" max="1" width="7.42578125" style="5" bestFit="1" customWidth="1"/>
    <col min="2" max="2" width="12.57031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7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53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17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31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54</v>
      </c>
      <c r="C6" s="9" t="s">
        <v>55</v>
      </c>
      <c r="D6" s="9" t="s">
        <v>56</v>
      </c>
      <c r="E6" s="9" t="str">
        <f>"0,6000"</f>
        <v>0,6000</v>
      </c>
      <c r="F6" s="9" t="s">
        <v>23</v>
      </c>
      <c r="G6" s="9" t="s">
        <v>24</v>
      </c>
      <c r="H6" s="16" t="s">
        <v>39</v>
      </c>
      <c r="I6" s="16" t="s">
        <v>57</v>
      </c>
      <c r="J6" s="16" t="s">
        <v>40</v>
      </c>
      <c r="K6" s="10"/>
      <c r="L6" s="10" t="str">
        <f>"120,0"</f>
        <v>120,0</v>
      </c>
      <c r="M6" s="10" t="str">
        <f>"72,0000"</f>
        <v>72,0000</v>
      </c>
      <c r="N6" s="9" t="s">
        <v>191</v>
      </c>
    </row>
    <row r="7" spans="1:14" x14ac:dyDescent="0.2">
      <c r="B7" s="5" t="s">
        <v>12</v>
      </c>
    </row>
    <row r="8" spans="1:14" ht="15" x14ac:dyDescent="0.2">
      <c r="B8" s="5" t="s">
        <v>12</v>
      </c>
      <c r="F8" s="7"/>
    </row>
    <row r="9" spans="1:14" ht="15" x14ac:dyDescent="0.2">
      <c r="B9" s="5" t="s">
        <v>12</v>
      </c>
      <c r="F9" s="7"/>
    </row>
    <row r="10" spans="1:14" ht="15" x14ac:dyDescent="0.2">
      <c r="B10" s="5" t="s">
        <v>12</v>
      </c>
      <c r="F10" s="7"/>
    </row>
    <row r="11" spans="1:14" ht="15" x14ac:dyDescent="0.2">
      <c r="B11" s="5" t="s">
        <v>12</v>
      </c>
      <c r="F11" s="7"/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x14ac:dyDescent="0.2">
      <c r="B15" s="5" t="s">
        <v>12</v>
      </c>
    </row>
    <row r="16" spans="1:14" ht="18" x14ac:dyDescent="0.2">
      <c r="B16" s="5" t="s">
        <v>12</v>
      </c>
      <c r="C16" s="8"/>
      <c r="D16" s="8"/>
    </row>
    <row r="17" spans="2:7" ht="15" x14ac:dyDescent="0.2">
      <c r="B17" s="5" t="s">
        <v>12</v>
      </c>
      <c r="C17" s="12"/>
      <c r="D17" s="12"/>
    </row>
    <row r="18" spans="2:7" ht="14.25" x14ac:dyDescent="0.2">
      <c r="B18" s="5" t="s">
        <v>12</v>
      </c>
      <c r="C18" s="13"/>
      <c r="D18" s="14"/>
    </row>
    <row r="19" spans="2:7" ht="15" x14ac:dyDescent="0.2">
      <c r="B19" s="5" t="s">
        <v>12</v>
      </c>
      <c r="C19" s="1"/>
      <c r="D19" s="1"/>
      <c r="E19" s="1"/>
      <c r="F19" s="1"/>
      <c r="G19" s="1"/>
    </row>
    <row r="20" spans="2:7" x14ac:dyDescent="0.2">
      <c r="B20" s="5" t="s">
        <v>12</v>
      </c>
      <c r="E20" s="6"/>
      <c r="F20" s="6"/>
      <c r="G20" s="6"/>
    </row>
    <row r="21" spans="2:7" x14ac:dyDescent="0.2">
      <c r="B21" s="5" t="s">
        <v>12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sqref="A1:N2"/>
    </sheetView>
  </sheetViews>
  <sheetFormatPr defaultRowHeight="12.75" x14ac:dyDescent="0.2"/>
  <cols>
    <col min="1" max="1" width="7.42578125" style="5" bestFit="1" customWidth="1"/>
    <col min="2" max="2" width="18.140625" style="5" bestFit="1" customWidth="1"/>
    <col min="3" max="3" width="26.8554687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193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18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84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135</v>
      </c>
      <c r="C6" s="9" t="s">
        <v>136</v>
      </c>
      <c r="D6" s="9" t="s">
        <v>137</v>
      </c>
      <c r="E6" s="9" t="str">
        <f>"1,1938"</f>
        <v>1,1938</v>
      </c>
      <c r="F6" s="9" t="s">
        <v>192</v>
      </c>
      <c r="G6" s="9" t="s">
        <v>24</v>
      </c>
      <c r="H6" s="16" t="s">
        <v>182</v>
      </c>
      <c r="I6" s="16" t="s">
        <v>88</v>
      </c>
      <c r="J6" s="16" t="s">
        <v>90</v>
      </c>
      <c r="K6" s="10"/>
      <c r="L6" s="10" t="str">
        <f>"50,0"</f>
        <v>50,0</v>
      </c>
      <c r="M6" s="10" t="str">
        <f>"73,4187"</f>
        <v>73,4187</v>
      </c>
      <c r="N6" s="9" t="s">
        <v>190</v>
      </c>
    </row>
    <row r="7" spans="1:14" x14ac:dyDescent="0.2">
      <c r="B7" s="5" t="s">
        <v>12</v>
      </c>
    </row>
    <row r="8" spans="1:14" ht="15" x14ac:dyDescent="0.2">
      <c r="A8" s="47" t="s">
        <v>31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0" t="s">
        <v>51</v>
      </c>
      <c r="B9" s="9" t="s">
        <v>175</v>
      </c>
      <c r="C9" s="9" t="s">
        <v>176</v>
      </c>
      <c r="D9" s="9" t="s">
        <v>34</v>
      </c>
      <c r="E9" s="9" t="str">
        <f>"0,5893"</f>
        <v>0,5893</v>
      </c>
      <c r="F9" s="9" t="s">
        <v>192</v>
      </c>
      <c r="G9" s="9" t="s">
        <v>24</v>
      </c>
      <c r="H9" s="16" t="s">
        <v>161</v>
      </c>
      <c r="I9" s="16" t="s">
        <v>177</v>
      </c>
      <c r="J9" s="17" t="s">
        <v>178</v>
      </c>
      <c r="K9" s="10"/>
      <c r="L9" s="10" t="str">
        <f>"280,0"</f>
        <v>280,0</v>
      </c>
      <c r="M9" s="10" t="str">
        <f>"165,0040"</f>
        <v>165,0040</v>
      </c>
      <c r="N9" s="9" t="s">
        <v>191</v>
      </c>
    </row>
    <row r="10" spans="1:14" x14ac:dyDescent="0.2">
      <c r="B10" s="5" t="s">
        <v>12</v>
      </c>
    </row>
    <row r="11" spans="1:14" ht="15" x14ac:dyDescent="0.2">
      <c r="A11" s="47" t="s">
        <v>183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</row>
    <row r="12" spans="1:14" x14ac:dyDescent="0.2">
      <c r="A12" s="10" t="s">
        <v>51</v>
      </c>
      <c r="B12" s="9" t="s">
        <v>184</v>
      </c>
      <c r="C12" s="9" t="s">
        <v>185</v>
      </c>
      <c r="D12" s="9" t="s">
        <v>186</v>
      </c>
      <c r="E12" s="9" t="str">
        <f>"0,5226"</f>
        <v>0,5226</v>
      </c>
      <c r="F12" s="9" t="s">
        <v>192</v>
      </c>
      <c r="G12" s="9" t="s">
        <v>24</v>
      </c>
      <c r="H12" s="16" t="s">
        <v>187</v>
      </c>
      <c r="I12" s="16" t="s">
        <v>188</v>
      </c>
      <c r="J12" s="16" t="s">
        <v>189</v>
      </c>
      <c r="K12" s="10"/>
      <c r="L12" s="10" t="str">
        <f>"310,0"</f>
        <v>310,0</v>
      </c>
      <c r="M12" s="10" t="str">
        <f>"162,0060"</f>
        <v>162,0060</v>
      </c>
      <c r="N12" s="9" t="s">
        <v>191</v>
      </c>
    </row>
    <row r="13" spans="1:14" x14ac:dyDescent="0.2">
      <c r="B13" s="5" t="s">
        <v>12</v>
      </c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ht="15" x14ac:dyDescent="0.2">
      <c r="B19" s="5" t="s">
        <v>12</v>
      </c>
      <c r="F19" s="7"/>
    </row>
    <row r="20" spans="2:7" ht="15" x14ac:dyDescent="0.2">
      <c r="B20" s="5" t="s">
        <v>12</v>
      </c>
      <c r="F20" s="7"/>
    </row>
    <row r="21" spans="2:7" x14ac:dyDescent="0.2">
      <c r="B21" s="5" t="s">
        <v>12</v>
      </c>
    </row>
    <row r="22" spans="2:7" ht="18" x14ac:dyDescent="0.2">
      <c r="B22" s="5" t="s">
        <v>12</v>
      </c>
      <c r="C22" s="8"/>
      <c r="D22" s="8"/>
    </row>
    <row r="23" spans="2:7" ht="15" x14ac:dyDescent="0.2">
      <c r="B23" s="5" t="s">
        <v>12</v>
      </c>
      <c r="C23" s="12"/>
      <c r="D23" s="12"/>
    </row>
    <row r="24" spans="2:7" ht="14.25" x14ac:dyDescent="0.2">
      <c r="B24" s="5" t="s">
        <v>12</v>
      </c>
      <c r="C24" s="13"/>
      <c r="D24" s="14"/>
    </row>
    <row r="25" spans="2:7" ht="15" x14ac:dyDescent="0.2">
      <c r="B25" s="5" t="s">
        <v>12</v>
      </c>
      <c r="C25" s="1"/>
      <c r="D25" s="1"/>
      <c r="E25" s="1"/>
      <c r="F25" s="1"/>
      <c r="G25" s="1"/>
    </row>
    <row r="26" spans="2:7" x14ac:dyDescent="0.2">
      <c r="B26" s="5" t="s">
        <v>12</v>
      </c>
      <c r="E26" s="6"/>
      <c r="F26" s="6"/>
      <c r="G26" s="6"/>
    </row>
    <row r="27" spans="2:7" x14ac:dyDescent="0.2">
      <c r="B27" s="5" t="s">
        <v>12</v>
      </c>
    </row>
    <row r="28" spans="2:7" x14ac:dyDescent="0.2">
      <c r="B28" s="5" t="s">
        <v>12</v>
      </c>
    </row>
    <row r="29" spans="2:7" ht="15" x14ac:dyDescent="0.2">
      <c r="B29" s="5" t="s">
        <v>12</v>
      </c>
      <c r="C29" s="12"/>
      <c r="D29" s="12"/>
    </row>
    <row r="30" spans="2:7" ht="14.25" x14ac:dyDescent="0.2">
      <c r="B30" s="5" t="s">
        <v>12</v>
      </c>
      <c r="C30" s="13"/>
      <c r="D30" s="14"/>
    </row>
    <row r="31" spans="2:7" ht="15" x14ac:dyDescent="0.2">
      <c r="B31" s="5" t="s">
        <v>12</v>
      </c>
      <c r="C31" s="1"/>
      <c r="D31" s="1"/>
      <c r="E31" s="1"/>
      <c r="F31" s="1"/>
      <c r="G31" s="1"/>
    </row>
    <row r="32" spans="2:7" x14ac:dyDescent="0.2">
      <c r="B32" s="5" t="s">
        <v>12</v>
      </c>
      <c r="E32" s="6"/>
      <c r="F32" s="6"/>
      <c r="G32" s="6"/>
    </row>
    <row r="33" spans="2:7" x14ac:dyDescent="0.2">
      <c r="B33" s="5" t="s">
        <v>12</v>
      </c>
      <c r="E33" s="6"/>
      <c r="F33" s="6"/>
      <c r="G33" s="6"/>
    </row>
    <row r="34" spans="2:7" x14ac:dyDescent="0.2">
      <c r="B34" s="5" t="s">
        <v>12</v>
      </c>
    </row>
  </sheetData>
  <mergeCells count="15"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1:K11"/>
    <mergeCell ref="B3:B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4" workbookViewId="0">
      <selection activeCell="F17" sqref="F17"/>
    </sheetView>
  </sheetViews>
  <sheetFormatPr defaultRowHeight="12.75" x14ac:dyDescent="0.2"/>
  <cols>
    <col min="1" max="1" width="7.42578125" style="5" bestFit="1" customWidth="1"/>
    <col min="2" max="2" width="16.5703125" style="5" bestFit="1" customWidth="1"/>
    <col min="3" max="3" width="28.57031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9.140625" style="5" bestFit="1" customWidth="1"/>
    <col min="8" max="10" width="5.5703125" style="6" customWidth="1"/>
    <col min="11" max="11" width="4.85546875" style="6" customWidth="1"/>
    <col min="12" max="12" width="7.8554687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57" t="s">
        <v>170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1" customFormat="1" ht="12.75" customHeight="1" x14ac:dyDescent="0.2">
      <c r="A3" s="65" t="s">
        <v>13</v>
      </c>
      <c r="B3" s="49" t="s">
        <v>0</v>
      </c>
      <c r="C3" s="67" t="s">
        <v>6</v>
      </c>
      <c r="D3" s="67" t="s">
        <v>10</v>
      </c>
      <c r="E3" s="51" t="s">
        <v>15</v>
      </c>
      <c r="F3" s="51" t="s">
        <v>4</v>
      </c>
      <c r="G3" s="51" t="s">
        <v>7</v>
      </c>
      <c r="H3" s="51" t="s">
        <v>18</v>
      </c>
      <c r="I3" s="51"/>
      <c r="J3" s="51"/>
      <c r="K3" s="51"/>
      <c r="L3" s="51" t="s">
        <v>52</v>
      </c>
      <c r="M3" s="51" t="s">
        <v>3</v>
      </c>
      <c r="N3" s="53" t="s">
        <v>2</v>
      </c>
    </row>
    <row r="4" spans="1:14" s="1" customFormat="1" ht="21" customHeight="1" thickBot="1" x14ac:dyDescent="0.25">
      <c r="A4" s="66"/>
      <c r="B4" s="50"/>
      <c r="C4" s="52"/>
      <c r="D4" s="52"/>
      <c r="E4" s="52"/>
      <c r="F4" s="52"/>
      <c r="G4" s="52"/>
      <c r="H4" s="4">
        <v>1</v>
      </c>
      <c r="I4" s="4">
        <v>2</v>
      </c>
      <c r="J4" s="4">
        <v>3</v>
      </c>
      <c r="K4" s="4" t="s">
        <v>5</v>
      </c>
      <c r="L4" s="52"/>
      <c r="M4" s="52"/>
      <c r="N4" s="54"/>
    </row>
    <row r="5" spans="1:14" ht="15" x14ac:dyDescent="0.2">
      <c r="A5" s="55" t="s">
        <v>59</v>
      </c>
      <c r="B5" s="55"/>
      <c r="C5" s="56"/>
      <c r="D5" s="56"/>
      <c r="E5" s="56"/>
      <c r="F5" s="56"/>
      <c r="G5" s="56"/>
      <c r="H5" s="56"/>
      <c r="I5" s="56"/>
      <c r="J5" s="56"/>
      <c r="K5" s="56"/>
    </row>
    <row r="6" spans="1:14" x14ac:dyDescent="0.2">
      <c r="A6" s="10" t="s">
        <v>51</v>
      </c>
      <c r="B6" s="9" t="s">
        <v>171</v>
      </c>
      <c r="C6" s="9" t="s">
        <v>172</v>
      </c>
      <c r="D6" s="9" t="s">
        <v>173</v>
      </c>
      <c r="E6" s="9" t="str">
        <f>"0,7287"</f>
        <v>0,7287</v>
      </c>
      <c r="F6" s="9" t="s">
        <v>192</v>
      </c>
      <c r="G6" s="9" t="s">
        <v>24</v>
      </c>
      <c r="H6" s="16" t="s">
        <v>38</v>
      </c>
      <c r="I6" s="16" t="s">
        <v>174</v>
      </c>
      <c r="J6" s="16" t="s">
        <v>40</v>
      </c>
      <c r="K6" s="10"/>
      <c r="L6" s="10" t="str">
        <f>"120,0"</f>
        <v>120,0</v>
      </c>
      <c r="M6" s="10" t="str">
        <f>"87,4440"</f>
        <v>87,4440</v>
      </c>
      <c r="N6" s="9" t="s">
        <v>191</v>
      </c>
    </row>
    <row r="7" spans="1:14" x14ac:dyDescent="0.2">
      <c r="B7" s="5" t="s">
        <v>12</v>
      </c>
    </row>
    <row r="8" spans="1:14" ht="15" x14ac:dyDescent="0.2">
      <c r="A8" s="47" t="s">
        <v>31</v>
      </c>
      <c r="B8" s="47"/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2">
      <c r="A9" s="19" t="s">
        <v>51</v>
      </c>
      <c r="B9" s="18" t="s">
        <v>175</v>
      </c>
      <c r="C9" s="18" t="s">
        <v>176</v>
      </c>
      <c r="D9" s="18" t="s">
        <v>34</v>
      </c>
      <c r="E9" s="18" t="str">
        <f>"0,5893"</f>
        <v>0,5893</v>
      </c>
      <c r="F9" s="18" t="s">
        <v>192</v>
      </c>
      <c r="G9" s="18" t="s">
        <v>24</v>
      </c>
      <c r="H9" s="22" t="s">
        <v>161</v>
      </c>
      <c r="I9" s="22" t="s">
        <v>177</v>
      </c>
      <c r="J9" s="25" t="s">
        <v>178</v>
      </c>
      <c r="K9" s="19"/>
      <c r="L9" s="19" t="str">
        <f>"280,0"</f>
        <v>280,0</v>
      </c>
      <c r="M9" s="19" t="str">
        <f>"165,0040"</f>
        <v>165,0040</v>
      </c>
      <c r="N9" s="18" t="s">
        <v>191</v>
      </c>
    </row>
    <row r="10" spans="1:14" x14ac:dyDescent="0.2">
      <c r="A10" s="21" t="s">
        <v>51</v>
      </c>
      <c r="B10" s="20" t="s">
        <v>179</v>
      </c>
      <c r="C10" s="20" t="s">
        <v>180</v>
      </c>
      <c r="D10" s="20" t="s">
        <v>181</v>
      </c>
      <c r="E10" s="20" t="str">
        <f>"0,6036"</f>
        <v>0,6036</v>
      </c>
      <c r="F10" s="20" t="s">
        <v>192</v>
      </c>
      <c r="G10" s="20" t="s">
        <v>24</v>
      </c>
      <c r="H10" s="23" t="s">
        <v>42</v>
      </c>
      <c r="I10" s="23" t="s">
        <v>43</v>
      </c>
      <c r="J10" s="23" t="s">
        <v>49</v>
      </c>
      <c r="K10" s="21"/>
      <c r="L10" s="21" t="str">
        <f>"215,0"</f>
        <v>215,0</v>
      </c>
      <c r="M10" s="21" t="str">
        <f>"130,1633"</f>
        <v>130,1633</v>
      </c>
      <c r="N10" s="20" t="s">
        <v>191</v>
      </c>
    </row>
    <row r="11" spans="1:14" x14ac:dyDescent="0.2">
      <c r="B11" s="5" t="s">
        <v>12</v>
      </c>
    </row>
    <row r="12" spans="1:14" ht="15" x14ac:dyDescent="0.2">
      <c r="B12" s="5" t="s">
        <v>12</v>
      </c>
      <c r="F12" s="7"/>
    </row>
    <row r="13" spans="1:14" ht="15" x14ac:dyDescent="0.2">
      <c r="B13" s="5" t="s">
        <v>12</v>
      </c>
      <c r="F13" s="7"/>
    </row>
    <row r="14" spans="1:14" ht="15" x14ac:dyDescent="0.2">
      <c r="B14" s="5" t="s">
        <v>12</v>
      </c>
      <c r="F14" s="7"/>
    </row>
    <row r="15" spans="1:14" ht="15" x14ac:dyDescent="0.2">
      <c r="B15" s="5" t="s">
        <v>12</v>
      </c>
      <c r="F15" s="7"/>
    </row>
    <row r="16" spans="1:14" ht="15" x14ac:dyDescent="0.2">
      <c r="B16" s="5" t="s">
        <v>12</v>
      </c>
      <c r="F16" s="7"/>
    </row>
    <row r="17" spans="2:7" ht="15" x14ac:dyDescent="0.2">
      <c r="B17" s="5" t="s">
        <v>12</v>
      </c>
      <c r="F17" s="7"/>
    </row>
    <row r="18" spans="2:7" ht="15" x14ac:dyDescent="0.2">
      <c r="B18" s="5" t="s">
        <v>12</v>
      </c>
      <c r="F18" s="7"/>
    </row>
    <row r="19" spans="2:7" x14ac:dyDescent="0.2">
      <c r="B19" s="5" t="s">
        <v>12</v>
      </c>
    </row>
    <row r="20" spans="2:7" ht="18" x14ac:dyDescent="0.2">
      <c r="B20" s="5" t="s">
        <v>12</v>
      </c>
      <c r="C20" s="8"/>
      <c r="D20" s="8"/>
    </row>
    <row r="21" spans="2:7" ht="15" x14ac:dyDescent="0.2">
      <c r="B21" s="5" t="s">
        <v>12</v>
      </c>
      <c r="C21" s="12"/>
      <c r="D21" s="12"/>
    </row>
    <row r="22" spans="2:7" ht="14.25" x14ac:dyDescent="0.2">
      <c r="B22" s="5" t="s">
        <v>12</v>
      </c>
      <c r="C22" s="13"/>
      <c r="D22" s="14"/>
    </row>
    <row r="23" spans="2:7" ht="15" x14ac:dyDescent="0.2">
      <c r="B23" s="5" t="s">
        <v>12</v>
      </c>
      <c r="C23" s="1"/>
      <c r="D23" s="1"/>
      <c r="E23" s="1"/>
      <c r="F23" s="1"/>
      <c r="G23" s="1"/>
    </row>
    <row r="24" spans="2:7" x14ac:dyDescent="0.2">
      <c r="B24" s="5" t="s">
        <v>12</v>
      </c>
      <c r="E24" s="6"/>
      <c r="F24" s="6"/>
      <c r="G24" s="6"/>
    </row>
    <row r="25" spans="2:7" x14ac:dyDescent="0.2">
      <c r="B25" s="5" t="s">
        <v>12</v>
      </c>
      <c r="E25" s="6"/>
      <c r="F25" s="6"/>
      <c r="G25" s="6"/>
    </row>
    <row r="26" spans="2:7" x14ac:dyDescent="0.2">
      <c r="B26" s="5" t="s">
        <v>12</v>
      </c>
    </row>
    <row r="27" spans="2:7" ht="14.25" x14ac:dyDescent="0.2">
      <c r="B27" s="5" t="s">
        <v>12</v>
      </c>
      <c r="C27" s="13"/>
      <c r="D27" s="14"/>
    </row>
    <row r="28" spans="2:7" ht="15" x14ac:dyDescent="0.2">
      <c r="B28" s="5" t="s">
        <v>12</v>
      </c>
      <c r="C28" s="1"/>
      <c r="D28" s="1"/>
      <c r="E28" s="1"/>
      <c r="F28" s="1"/>
      <c r="G28" s="1"/>
    </row>
    <row r="29" spans="2:7" x14ac:dyDescent="0.2">
      <c r="B29" s="5" t="s">
        <v>12</v>
      </c>
      <c r="E29" s="6"/>
      <c r="F29" s="6"/>
      <c r="G29" s="6"/>
    </row>
    <row r="30" spans="2:7" x14ac:dyDescent="0.2">
      <c r="B30" s="5" t="s">
        <v>12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Люб. ПЛ. б.э.</vt:lpstr>
      <vt:lpstr>Люб. жим софт мн.петельная</vt:lpstr>
      <vt:lpstr>Люб. жим 1 петельная</vt:lpstr>
      <vt:lpstr>ПРО жим б.э.</vt:lpstr>
      <vt:lpstr>Люб. жим б.э.</vt:lpstr>
      <vt:lpstr>СОВ жим</vt:lpstr>
      <vt:lpstr>ПРО Военный жим класс.</vt:lpstr>
      <vt:lpstr>ПРО тяга б.э.</vt:lpstr>
      <vt:lpstr>Люб. тяга б.э.</vt:lpstr>
      <vt:lpstr>Проф. народный жим 1 вес</vt:lpstr>
      <vt:lpstr>Русский жим люб. 55 кг</vt:lpstr>
      <vt:lpstr>Русская тяга люб. 100 кг.</vt:lpstr>
      <vt:lpstr>Бицепс Профессионалы</vt:lpstr>
      <vt:lpstr>Бицепс Любители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2021-02-08T16:09:25Z</dcterms:modified>
</cp:coreProperties>
</file>